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7300" windowHeight="10575"/>
  </bookViews>
  <sheets>
    <sheet name="Дод.7 " sheetId="15" r:id="rId1"/>
  </sheets>
  <definedNames>
    <definedName name="_xlnm.Print_Area" localSheetId="0">'Дод.7 '!$A$1:$AO$344</definedName>
  </definedNames>
  <calcPr calcId="162913" fullPrecision="0"/>
</workbook>
</file>

<file path=xl/calcChain.xml><?xml version="1.0" encoding="utf-8"?>
<calcChain xmlns="http://schemas.openxmlformats.org/spreadsheetml/2006/main">
  <c r="N9" i="15" l="1"/>
  <c r="AF127" i="15"/>
  <c r="AD127" i="15"/>
  <c r="AB127" i="15"/>
  <c r="Z127" i="15"/>
  <c r="X127" i="15"/>
  <c r="V127" i="15"/>
  <c r="T127" i="15"/>
  <c r="R127" i="15"/>
  <c r="P127" i="15"/>
  <c r="L127" i="15"/>
  <c r="H127" i="15"/>
  <c r="AF123" i="15"/>
  <c r="AD123" i="15"/>
  <c r="AB123" i="15"/>
  <c r="Z123" i="15"/>
  <c r="X123" i="15"/>
  <c r="V123" i="15"/>
  <c r="T123" i="15"/>
  <c r="R123" i="15"/>
  <c r="P123" i="15"/>
  <c r="L123" i="15"/>
  <c r="H123" i="15"/>
  <c r="AF122" i="15"/>
  <c r="AF126" i="15" s="1"/>
  <c r="AD122" i="15"/>
  <c r="AB122" i="15"/>
  <c r="AB126" i="15" s="1"/>
  <c r="Z122" i="15"/>
  <c r="X122" i="15"/>
  <c r="X126" i="15" s="1"/>
  <c r="V122" i="15"/>
  <c r="T122" i="15"/>
  <c r="T126" i="15" s="1"/>
  <c r="R122" i="15"/>
  <c r="P122" i="15"/>
  <c r="P126" i="15" s="1"/>
  <c r="L122" i="15"/>
  <c r="H122" i="15"/>
  <c r="G64" i="15"/>
  <c r="G63" i="15"/>
  <c r="G62" i="15"/>
  <c r="G61" i="15"/>
  <c r="AF60" i="15"/>
  <c r="AD60" i="15"/>
  <c r="AB60" i="15"/>
  <c r="Z60" i="15"/>
  <c r="X60" i="15"/>
  <c r="V60" i="15"/>
  <c r="T60" i="15"/>
  <c r="R60" i="15"/>
  <c r="P60" i="15"/>
  <c r="N60" i="15"/>
  <c r="L60" i="15"/>
  <c r="H60" i="15"/>
  <c r="E60" i="15"/>
  <c r="D60" i="15"/>
  <c r="O58" i="15"/>
  <c r="N58" i="15"/>
  <c r="G58" i="15" s="1"/>
  <c r="O57" i="15"/>
  <c r="K57" i="15"/>
  <c r="O56" i="15"/>
  <c r="N56" i="15"/>
  <c r="O55" i="15"/>
  <c r="N55" i="15"/>
  <c r="K55" i="15"/>
  <c r="K46" i="15" s="1"/>
  <c r="O54" i="15"/>
  <c r="N54" i="15"/>
  <c r="O53" i="15"/>
  <c r="N53" i="15"/>
  <c r="O52" i="15"/>
  <c r="N52" i="15"/>
  <c r="O51" i="15"/>
  <c r="N51" i="15"/>
  <c r="O50" i="15"/>
  <c r="N50" i="15"/>
  <c r="O49" i="15"/>
  <c r="N49" i="15"/>
  <c r="O48" i="15"/>
  <c r="N48" i="15"/>
  <c r="O47" i="15"/>
  <c r="N47" i="15"/>
  <c r="N127" i="15" s="1"/>
  <c r="AG46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M46" i="15"/>
  <c r="L46" i="15"/>
  <c r="J46" i="15"/>
  <c r="I46" i="15"/>
  <c r="H46" i="15"/>
  <c r="G46" i="15"/>
  <c r="F46" i="15"/>
  <c r="E46" i="15"/>
  <c r="D46" i="15"/>
  <c r="O45" i="15"/>
  <c r="N45" i="15"/>
  <c r="O44" i="15"/>
  <c r="N44" i="15"/>
  <c r="N123" i="15" s="1"/>
  <c r="O43" i="15"/>
  <c r="N43" i="15"/>
  <c r="O42" i="15"/>
  <c r="N42" i="15"/>
  <c r="M42" i="15"/>
  <c r="O41" i="15"/>
  <c r="N41" i="15"/>
  <c r="M41" i="15"/>
  <c r="O40" i="15"/>
  <c r="N40" i="15"/>
  <c r="M40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L39" i="15"/>
  <c r="K39" i="15"/>
  <c r="J39" i="15"/>
  <c r="I39" i="15"/>
  <c r="H39" i="15"/>
  <c r="G39" i="15"/>
  <c r="F39" i="15"/>
  <c r="E39" i="15"/>
  <c r="D39" i="15"/>
  <c r="O38" i="15"/>
  <c r="N38" i="15"/>
  <c r="O37" i="15"/>
  <c r="N37" i="15"/>
  <c r="J37" i="15"/>
  <c r="J35" i="15" s="1"/>
  <c r="O36" i="15"/>
  <c r="N36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M35" i="15"/>
  <c r="L35" i="15"/>
  <c r="K35" i="15"/>
  <c r="I35" i="15"/>
  <c r="H35" i="15"/>
  <c r="G35" i="15"/>
  <c r="F35" i="15"/>
  <c r="E35" i="15"/>
  <c r="O34" i="15"/>
  <c r="N34" i="15"/>
  <c r="O33" i="15"/>
  <c r="N33" i="15"/>
  <c r="M33" i="15"/>
  <c r="O32" i="15"/>
  <c r="E32" i="15"/>
  <c r="O31" i="15"/>
  <c r="M31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L30" i="15"/>
  <c r="K30" i="15"/>
  <c r="J30" i="15"/>
  <c r="I30" i="15"/>
  <c r="H30" i="15"/>
  <c r="G30" i="15"/>
  <c r="F30" i="15"/>
  <c r="E30" i="15"/>
  <c r="D30" i="15"/>
  <c r="O29" i="15"/>
  <c r="N29" i="15"/>
  <c r="AF28" i="15"/>
  <c r="AD28" i="15"/>
  <c r="AB28" i="15"/>
  <c r="Z28" i="15"/>
  <c r="X28" i="15"/>
  <c r="V28" i="15"/>
  <c r="T28" i="15"/>
  <c r="R28" i="15"/>
  <c r="P28" i="15"/>
  <c r="L28" i="15"/>
  <c r="J28" i="15"/>
  <c r="H28" i="15"/>
  <c r="O28" i="15" s="1"/>
  <c r="E28" i="15"/>
  <c r="D28" i="15"/>
  <c r="AF27" i="15"/>
  <c r="AD27" i="15"/>
  <c r="AB27" i="15"/>
  <c r="Z27" i="15"/>
  <c r="X27" i="15"/>
  <c r="V27" i="15"/>
  <c r="T27" i="15"/>
  <c r="R27" i="15"/>
  <c r="P27" i="15"/>
  <c r="O27" i="15"/>
  <c r="N27" i="15"/>
  <c r="M27" i="15"/>
  <c r="L27" i="15"/>
  <c r="J27" i="15"/>
  <c r="O26" i="15"/>
  <c r="N26" i="15"/>
  <c r="N122" i="15" s="1"/>
  <c r="U25" i="15"/>
  <c r="N24" i="15"/>
  <c r="N23" i="15"/>
  <c r="I23" i="15"/>
  <c r="O22" i="15"/>
  <c r="N22" i="15"/>
  <c r="O21" i="15"/>
  <c r="N21" i="15"/>
  <c r="O20" i="15"/>
  <c r="N20" i="15"/>
  <c r="O19" i="15"/>
  <c r="O16" i="15"/>
  <c r="N16" i="15"/>
  <c r="O15" i="15"/>
  <c r="O14" i="15"/>
  <c r="G14" i="15"/>
  <c r="O13" i="15"/>
  <c r="N13" i="15"/>
  <c r="AG11" i="15"/>
  <c r="AG8" i="15" s="1"/>
  <c r="AF11" i="15"/>
  <c r="AF8" i="15" s="1"/>
  <c r="AE11" i="15"/>
  <c r="AE8" i="15" s="1"/>
  <c r="AD11" i="15"/>
  <c r="AD8" i="15" s="1"/>
  <c r="AC11" i="15"/>
  <c r="AC8" i="15" s="1"/>
  <c r="AB11" i="15"/>
  <c r="AB8" i="15" s="1"/>
  <c r="AA11" i="15"/>
  <c r="AA8" i="15" s="1"/>
  <c r="Z11" i="15"/>
  <c r="Z8" i="15" s="1"/>
  <c r="Y11" i="15"/>
  <c r="Y8" i="15" s="1"/>
  <c r="X11" i="15"/>
  <c r="W11" i="15"/>
  <c r="W8" i="15" s="1"/>
  <c r="V11" i="15"/>
  <c r="V8" i="15" s="1"/>
  <c r="U11" i="15"/>
  <c r="U8" i="15" s="1"/>
  <c r="T11" i="15"/>
  <c r="T8" i="15" s="1"/>
  <c r="S11" i="15"/>
  <c r="S8" i="15" s="1"/>
  <c r="R11" i="15"/>
  <c r="R8" i="15" s="1"/>
  <c r="Q11" i="15"/>
  <c r="Q8" i="15" s="1"/>
  <c r="P11" i="15"/>
  <c r="P8" i="15" s="1"/>
  <c r="O11" i="15"/>
  <c r="N11" i="15"/>
  <c r="M11" i="15"/>
  <c r="L11" i="15"/>
  <c r="L8" i="15" s="1"/>
  <c r="K11" i="15"/>
  <c r="K8" i="15" s="1"/>
  <c r="J11" i="15"/>
  <c r="J8" i="15" s="1"/>
  <c r="AF10" i="15"/>
  <c r="AD10" i="15" s="1"/>
  <c r="AB10" i="15" s="1"/>
  <c r="Z10" i="15" s="1"/>
  <c r="X10" i="15" s="1"/>
  <c r="V10" i="15" s="1"/>
  <c r="T10" i="15" s="1"/>
  <c r="R10" i="15" s="1"/>
  <c r="P10" i="15" s="1"/>
  <c r="O9" i="15"/>
  <c r="M9" i="15"/>
  <c r="X8" i="15"/>
  <c r="H8" i="15"/>
  <c r="G8" i="15"/>
  <c r="F8" i="15"/>
  <c r="E8" i="15"/>
  <c r="D8" i="15"/>
  <c r="E25" i="15" l="1"/>
  <c r="E59" i="15" s="1"/>
  <c r="N35" i="15"/>
  <c r="V25" i="15"/>
  <c r="AD25" i="15"/>
  <c r="AD59" i="15" s="1"/>
  <c r="N46" i="15"/>
  <c r="R126" i="15"/>
  <c r="R128" i="15" s="1"/>
  <c r="Z126" i="15"/>
  <c r="Z128" i="15" s="1"/>
  <c r="Q25" i="15"/>
  <c r="Y25" i="15"/>
  <c r="AC25" i="15"/>
  <c r="AG25" i="15"/>
  <c r="V126" i="15"/>
  <c r="V128" i="15" s="1"/>
  <c r="AD126" i="15"/>
  <c r="AE59" i="15"/>
  <c r="T25" i="15"/>
  <c r="T59" i="15" s="1"/>
  <c r="AB25" i="15"/>
  <c r="N30" i="15"/>
  <c r="S25" i="15"/>
  <c r="S59" i="15" s="1"/>
  <c r="W25" i="15"/>
  <c r="W59" i="15" s="1"/>
  <c r="AA25" i="15"/>
  <c r="AA59" i="15" s="1"/>
  <c r="AE25" i="15"/>
  <c r="H126" i="15"/>
  <c r="H128" i="15" s="1"/>
  <c r="T128" i="15"/>
  <c r="AB128" i="15"/>
  <c r="R25" i="15"/>
  <c r="Z25" i="15"/>
  <c r="Z59" i="15" s="1"/>
  <c r="N39" i="15"/>
  <c r="O39" i="15"/>
  <c r="O46" i="15"/>
  <c r="G60" i="15"/>
  <c r="L126" i="15"/>
  <c r="L128" i="15" s="1"/>
  <c r="AD128" i="15"/>
  <c r="M8" i="15"/>
  <c r="Q59" i="15"/>
  <c r="U59" i="15"/>
  <c r="Y59" i="15"/>
  <c r="AC59" i="15"/>
  <c r="AG59" i="15"/>
  <c r="L25" i="15"/>
  <c r="P25" i="15"/>
  <c r="P59" i="15" s="1"/>
  <c r="X25" i="15"/>
  <c r="X59" i="15" s="1"/>
  <c r="AF25" i="15"/>
  <c r="AF59" i="15" s="1"/>
  <c r="M30" i="15"/>
  <c r="M39" i="15"/>
  <c r="P128" i="15"/>
  <c r="X128" i="15"/>
  <c r="AF128" i="15"/>
  <c r="N8" i="15"/>
  <c r="I25" i="15"/>
  <c r="I59" i="15" s="1"/>
  <c r="F25" i="15"/>
  <c r="F59" i="15" s="1"/>
  <c r="R59" i="15"/>
  <c r="V59" i="15"/>
  <c r="N126" i="15"/>
  <c r="N128" i="15" s="1"/>
  <c r="D25" i="15"/>
  <c r="D59" i="15" s="1"/>
  <c r="H25" i="15"/>
  <c r="H59" i="15" s="1"/>
  <c r="J25" i="15"/>
  <c r="J59" i="15" s="1"/>
  <c r="G25" i="15"/>
  <c r="G59" i="15" s="1"/>
  <c r="L59" i="15"/>
  <c r="AB59" i="15"/>
  <c r="K25" i="15"/>
  <c r="K59" i="15" s="1"/>
  <c r="O8" i="15"/>
  <c r="N28" i="15"/>
  <c r="G28" i="15" s="1"/>
  <c r="O30" i="15"/>
  <c r="O35" i="15"/>
  <c r="N25" i="15" l="1"/>
  <c r="O25" i="15"/>
  <c r="M25" i="15"/>
  <c r="M59" i="15" s="1"/>
  <c r="O59" i="15"/>
  <c r="J10" i="15"/>
  <c r="L10" i="15"/>
  <c r="H10" i="15"/>
  <c r="G10" i="15"/>
  <c r="N10" i="15"/>
  <c r="G18" i="15"/>
  <c r="N12" i="15"/>
  <c r="H12" i="15"/>
  <c r="G12" i="15"/>
  <c r="N17" i="15"/>
  <c r="J17" i="15"/>
  <c r="H17" i="15"/>
  <c r="G17" i="15"/>
  <c r="O12" i="15"/>
  <c r="I12" i="15"/>
  <c r="N18" i="15"/>
  <c r="J18" i="15"/>
  <c r="H18" i="15"/>
  <c r="O17" i="15"/>
  <c r="I17" i="15"/>
  <c r="O18" i="15"/>
  <c r="I18" i="15"/>
  <c r="O10" i="15"/>
  <c r="I10" i="15"/>
</calcChain>
</file>

<file path=xl/sharedStrings.xml><?xml version="1.0" encoding="utf-8"?>
<sst xmlns="http://schemas.openxmlformats.org/spreadsheetml/2006/main" count="161" uniqueCount="128">
  <si>
    <t>№ з/п</t>
  </si>
  <si>
    <t>Показники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</si>
  <si>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</si>
  <si>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</si>
  <si>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</si>
  <si>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</si>
  <si>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</si>
  <si>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</si>
  <si>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</si>
  <si>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</si>
  <si>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</si>
  <si>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Доходи, всього, в т.ч.:</t>
  </si>
  <si>
    <t>1.1.</t>
  </si>
  <si>
    <t>1.2.</t>
  </si>
  <si>
    <t>1.3.</t>
  </si>
  <si>
    <t>1.4.</t>
  </si>
  <si>
    <t>Витрати, всього, в т.ч :</t>
  </si>
  <si>
    <t>2.1.</t>
  </si>
  <si>
    <t>Заробітна плата</t>
  </si>
  <si>
    <t>2.2.</t>
  </si>
  <si>
    <t xml:space="preserve">Єдиний внесок </t>
  </si>
  <si>
    <t>2.3.</t>
  </si>
  <si>
    <t>Матеріали в т.ч.:</t>
  </si>
  <si>
    <t>2.3.1.</t>
  </si>
  <si>
    <t>2.4.</t>
  </si>
  <si>
    <t xml:space="preserve">Амортизація </t>
  </si>
  <si>
    <t>2.4.1.</t>
  </si>
  <si>
    <t>безоплатно отриманих основних засобів</t>
  </si>
  <si>
    <t>2.4.2.</t>
  </si>
  <si>
    <t>власних основних засобів</t>
  </si>
  <si>
    <t>2.5.</t>
  </si>
  <si>
    <t xml:space="preserve">Комунальні послуги </t>
  </si>
  <si>
    <t>2.5.1.</t>
  </si>
  <si>
    <t xml:space="preserve">електроенергія </t>
  </si>
  <si>
    <t>2.5.2.</t>
  </si>
  <si>
    <t>тепло-водопостачання та водовідведення</t>
  </si>
  <si>
    <t>вивіз та складування ТПВ</t>
  </si>
  <si>
    <t>2.6.</t>
  </si>
  <si>
    <t>2.7.</t>
  </si>
  <si>
    <t xml:space="preserve">Послуги сторонніх організацій </t>
  </si>
  <si>
    <t>комісія банку</t>
  </si>
  <si>
    <t xml:space="preserve">Інші послуги сторонніх організацій </t>
  </si>
  <si>
    <t>2.8.</t>
  </si>
  <si>
    <t>2.9.</t>
  </si>
  <si>
    <t>тис.грн.</t>
  </si>
  <si>
    <t>3</t>
  </si>
  <si>
    <t>4.1</t>
  </si>
  <si>
    <t>4.2</t>
  </si>
  <si>
    <t>4.3</t>
  </si>
  <si>
    <t>доходи від оренди</t>
  </si>
  <si>
    <t>Покупні ресурси/товари в т.ч.:</t>
  </si>
  <si>
    <t>медобладнання</t>
  </si>
  <si>
    <t>2.4.3.</t>
  </si>
  <si>
    <t>Послуги зв’язку  та інтернету</t>
  </si>
  <si>
    <t>послуги пожежного спостереження</t>
  </si>
  <si>
    <t xml:space="preserve">охоронні послуги </t>
  </si>
  <si>
    <t>Витрати на відрядження</t>
  </si>
  <si>
    <t>Витрати на  навчання</t>
  </si>
  <si>
    <t>2.10.</t>
  </si>
  <si>
    <t>2.11.</t>
  </si>
  <si>
    <t>2.12.</t>
  </si>
  <si>
    <t>обслуговування програмного забезпечення</t>
  </si>
  <si>
    <t xml:space="preserve">Поточний ремонт </t>
  </si>
  <si>
    <t>1.5.</t>
  </si>
  <si>
    <t>Амортизація по безоплатно отриманим основним засобам</t>
  </si>
  <si>
    <t>від медичних послуг, отримані від НСЗУ</t>
  </si>
  <si>
    <t>послуги з техогляду та ремонту ліфтів</t>
  </si>
  <si>
    <t>заправка картріджей, обслуговування комп.техніки</t>
  </si>
  <si>
    <t>від місцевого бюджету на компенсацію видатків на програмне забезпечення</t>
  </si>
  <si>
    <t>канцтовари, бланкова продукція, папір</t>
  </si>
  <si>
    <t>2.5.3.</t>
  </si>
  <si>
    <t>МНМА</t>
  </si>
  <si>
    <t>послуги з лабораторних досліджень</t>
  </si>
  <si>
    <t>транспортні послуги</t>
  </si>
  <si>
    <t>кондиціонери</t>
  </si>
  <si>
    <t>Відсотки банку за поточними депозитами</t>
  </si>
  <si>
    <t>Фінансовий результат</t>
  </si>
  <si>
    <t>4.4</t>
  </si>
  <si>
    <t>від місцевого бюджету (спецфонд)</t>
  </si>
  <si>
    <t>Придбання основних засобів (довідково), в т.ч.:</t>
  </si>
  <si>
    <t>меблі та інше обладнання</t>
  </si>
  <si>
    <t>комп'ютерна та оргтехніка</t>
  </si>
  <si>
    <t>план</t>
  </si>
  <si>
    <t>факт</t>
  </si>
  <si>
    <t xml:space="preserve"> 2019 рік</t>
  </si>
  <si>
    <t>Звітний період з початку року</t>
  </si>
  <si>
    <t>тис. грн.</t>
  </si>
  <si>
    <t>Благодійна допомога у натуральному вигляді</t>
  </si>
  <si>
    <t>1.6.</t>
  </si>
  <si>
    <t xml:space="preserve">                                                                                                                                                                                         </t>
  </si>
  <si>
    <t>1.1.1.</t>
  </si>
  <si>
    <t>в т.ч. оплата роботи моб. бригад</t>
  </si>
  <si>
    <t>А.В. Нікітін</t>
  </si>
  <si>
    <t>Н.Р. Шестірніна</t>
  </si>
  <si>
    <t>пальне,запчастини, мастильні матеріали</t>
  </si>
  <si>
    <t>доходи від цільового фінансування, всього</t>
  </si>
  <si>
    <t>1.2.1.</t>
  </si>
  <si>
    <t xml:space="preserve">на компенсацію видатків на комунальні послуги, енергоносії </t>
  </si>
  <si>
    <t>1.2.2.</t>
  </si>
  <si>
    <t>1.2.3.</t>
  </si>
  <si>
    <t>матеріали на ремонт та господарчі товари</t>
  </si>
  <si>
    <t xml:space="preserve">матеріали, інструменти, медикаменти, в т.ч. придбаних у 2020 році </t>
  </si>
  <si>
    <t>План на  2022 рік</t>
  </si>
  <si>
    <t>1.2.4.</t>
  </si>
  <si>
    <t>Доходи від оренди</t>
  </si>
  <si>
    <t>2.3.2.</t>
  </si>
  <si>
    <t>2.3.3.</t>
  </si>
  <si>
    <t>2.3.4.</t>
  </si>
  <si>
    <t>2.9.1.</t>
  </si>
  <si>
    <t>2.9.2.</t>
  </si>
  <si>
    <t>2.9.3.</t>
  </si>
  <si>
    <t>2.9.4.</t>
  </si>
  <si>
    <t>2.9.5.</t>
  </si>
  <si>
    <t>2.9.6.</t>
  </si>
  <si>
    <t>2.9.7.</t>
  </si>
  <si>
    <t>2.9.8.</t>
  </si>
  <si>
    <t>2.9.9.</t>
  </si>
  <si>
    <t xml:space="preserve">Інші витрати, в т.ч. за кошти місцевого бюджету </t>
  </si>
  <si>
    <t>з місцевого бюджету  на послуги крім комунальних</t>
  </si>
  <si>
    <t xml:space="preserve">з місцевого бюджету: матеріали, інструменти, медикаменти, в т.ч. придбаних у 2020 році </t>
  </si>
  <si>
    <t>з місцевого бюджету за місцевими програмами</t>
  </si>
  <si>
    <t>з місцевого бюджету за місцевими            програмами</t>
  </si>
  <si>
    <t>%</t>
  </si>
  <si>
    <t xml:space="preserve">  +, - тис.грн.</t>
  </si>
  <si>
    <t>виконання планових</t>
  </si>
  <si>
    <t>в 1,8 рази більше</t>
  </si>
  <si>
    <t>в 1,4 рази більше</t>
  </si>
  <si>
    <t xml:space="preserve">  Звіт про виконання фінплану  за  3 міс 2022 по НКП ЮУ МЦПМСД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</si>
</sst>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6" fillId="0" borderId="0" xfId="0" applyFont="1" applyFill="1"/>
    <xf numFmtId="0" fontId="8" fillId="0" borderId="0" xfId="0" applyFont="1" applyFill="1"/>
    <xf numFmtId="164" fontId="0" fillId="0" borderId="0" xfId="0" applyNumberFormat="1" applyFont="1" applyFill="1"/>
    <xf numFmtId="0" fontId="1" fillId="0" borderId="0" xfId="0" applyFont="1" applyFill="1"/>
    <xf numFmtId="0" fontId="9" fillId="0" borderId="0" xfId="0" applyFont="1" applyFill="1"/>
    <xf numFmtId="2" fontId="0" fillId="0" borderId="0" xfId="0" applyNumberFormat="1" applyFont="1" applyFill="1" applyBorder="1"/>
    <xf numFmtId="2" fontId="8" fillId="0" borderId="0" xfId="0" applyNumberFormat="1" applyFont="1" applyFill="1"/>
    <xf numFmtId="0" fontId="7" fillId="0" borderId="4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justify" vertical="top" wrapText="1"/>
    </xf>
    <xf numFmtId="164" fontId="1" fillId="0" borderId="4" xfId="0" applyNumberFormat="1" applyFont="1" applyFill="1" applyBorder="1" applyAlignment="1">
      <alignment horizontal="right" wrapText="1"/>
    </xf>
    <xf numFmtId="164" fontId="1" fillId="0" borderId="4" xfId="0" applyNumberFormat="1" applyFont="1" applyFill="1" applyBorder="1" applyAlignment="1">
      <alignment horizontal="right"/>
    </xf>
    <xf numFmtId="164" fontId="1" fillId="0" borderId="4" xfId="0" applyNumberFormat="1" applyFont="1" applyFill="1" applyBorder="1"/>
    <xf numFmtId="49" fontId="1" fillId="0" borderId="0" xfId="0" applyNumberFormat="1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3" fillId="0" borderId="0" xfId="0" applyFont="1" applyFill="1"/>
    <xf numFmtId="2" fontId="9" fillId="0" borderId="0" xfId="0" applyNumberFormat="1" applyFont="1" applyFill="1" applyBorder="1"/>
    <xf numFmtId="0" fontId="14" fillId="0" borderId="0" xfId="0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9" fillId="0" borderId="0" xfId="0" applyFont="1" applyFill="1" applyBorder="1" applyAlignment="1">
      <alignment horizontal="righ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 wrapText="1"/>
    </xf>
    <xf numFmtId="0" fontId="1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Border="1" applyAlignment="1">
      <alignment horizontal="right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protection hidden="1"/>
    </xf>
    <xf numFmtId="0" fontId="7" fillId="0" borderId="0" xfId="0" applyFont="1" applyFill="1" applyAlignment="1" applyProtection="1">
      <alignment horizontal="center" wrapText="1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2" fontId="1" fillId="0" borderId="0" xfId="0" applyNumberFormat="1" applyFont="1" applyFill="1" applyAlignment="1" applyProtection="1">
      <alignment horizontal="center"/>
      <protection hidden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1" fillId="0" borderId="8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Fill="1" applyBorder="1" applyAlignment="1" applyProtection="1">
      <alignment horizontal="center" vertical="top"/>
      <protection hidden="1"/>
    </xf>
    <xf numFmtId="0" fontId="1" fillId="0" borderId="6" xfId="0" applyFont="1" applyFill="1" applyBorder="1" applyAlignment="1" applyProtection="1">
      <alignment horizontal="center" vertical="top" wrapText="1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Fill="1" applyBorder="1" applyAlignment="1" applyProtection="1">
      <alignment horizontal="center" vertical="top"/>
      <protection hidden="1"/>
    </xf>
    <xf numFmtId="0" fontId="1" fillId="0" borderId="5" xfId="0" applyFont="1" applyFill="1" applyBorder="1" applyAlignment="1" applyProtection="1">
      <alignment horizontal="center" vertical="top" wrapText="1"/>
      <protection hidden="1"/>
    </xf>
    <xf numFmtId="0" fontId="1" fillId="0" borderId="3" xfId="0" applyFont="1" applyFill="1" applyBorder="1" applyAlignment="1" applyProtection="1">
      <alignment horizontal="center" vertical="top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justify" vertical="top" wrapText="1"/>
      <protection hidden="1"/>
    </xf>
    <xf numFmtId="164" fontId="7" fillId="0" borderId="4" xfId="0" applyNumberFormat="1" applyFont="1" applyFill="1" applyBorder="1" applyAlignment="1" applyProtection="1">
      <alignment horizontal="right" vertical="center"/>
      <protection hidden="1"/>
    </xf>
    <xf numFmtId="164" fontId="7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4" xfId="0" applyFont="1" applyFill="1" applyBorder="1" applyAlignment="1" applyProtection="1">
      <alignment horizontal="justify" vertical="top" wrapText="1"/>
      <protection hidden="1"/>
    </xf>
    <xf numFmtId="0" fontId="1" fillId="0" borderId="4" xfId="0" applyFont="1" applyFill="1" applyBorder="1" applyAlignment="1" applyProtection="1">
      <alignment horizontal="left" vertical="top" wrapText="1"/>
      <protection hidden="1"/>
    </xf>
    <xf numFmtId="164" fontId="1" fillId="0" borderId="4" xfId="0" applyNumberFormat="1" applyFont="1" applyFill="1" applyBorder="1" applyAlignment="1" applyProtection="1">
      <alignment horizontal="right" vertical="center" wrapText="1"/>
      <protection hidden="1"/>
    </xf>
    <xf numFmtId="164" fontId="1" fillId="0" borderId="4" xfId="0" applyNumberFormat="1" applyFont="1" applyFill="1" applyBorder="1" applyAlignment="1" applyProtection="1">
      <alignment horizontal="right" vertical="center"/>
      <protection hidden="1"/>
    </xf>
    <xf numFmtId="49" fontId="1" fillId="0" borderId="4" xfId="0" applyNumberFormat="1" applyFont="1" applyFill="1" applyBorder="1" applyAlignment="1" applyProtection="1">
      <alignment horizontal="justify" vertical="top" wrapText="1"/>
      <protection hidden="1"/>
    </xf>
    <xf numFmtId="164" fontId="9" fillId="0" borderId="4" xfId="0" applyNumberFormat="1" applyFont="1" applyFill="1" applyBorder="1" applyAlignment="1" applyProtection="1">
      <alignment horizontal="right" vertical="center"/>
      <protection hidden="1"/>
    </xf>
    <xf numFmtId="164" fontId="1" fillId="3" borderId="4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Protection="1">
      <protection hidden="1"/>
    </xf>
    <xf numFmtId="164" fontId="7" fillId="0" borderId="4" xfId="0" applyNumberFormat="1" applyFont="1" applyFill="1" applyBorder="1" applyAlignment="1" applyProtection="1">
      <alignment vertical="center"/>
      <protection hidden="1"/>
    </xf>
    <xf numFmtId="16" fontId="7" fillId="0" borderId="4" xfId="0" applyNumberFormat="1" applyFont="1" applyFill="1" applyBorder="1" applyAlignment="1" applyProtection="1">
      <alignment vertical="top" wrapText="1"/>
      <protection hidden="1"/>
    </xf>
    <xf numFmtId="164" fontId="1" fillId="0" borderId="4" xfId="0" applyNumberFormat="1" applyFont="1" applyFill="1" applyBorder="1" applyAlignment="1" applyProtection="1">
      <alignment vertical="center" wrapText="1"/>
      <protection hidden="1"/>
    </xf>
    <xf numFmtId="164" fontId="1" fillId="0" borderId="4" xfId="0" applyNumberFormat="1" applyFont="1" applyFill="1" applyBorder="1" applyAlignment="1" applyProtection="1">
      <alignment vertical="center"/>
      <protection hidden="1"/>
    </xf>
    <xf numFmtId="16" fontId="1" fillId="0" borderId="4" xfId="0" applyNumberFormat="1" applyFont="1" applyFill="1" applyBorder="1" applyAlignment="1" applyProtection="1">
      <alignment vertical="top" wrapText="1"/>
      <protection hidden="1"/>
    </xf>
    <xf numFmtId="0" fontId="8" fillId="0" borderId="0" xfId="0" applyFont="1" applyFill="1" applyProtection="1">
      <protection hidden="1"/>
    </xf>
    <xf numFmtId="16" fontId="7" fillId="0" borderId="4" xfId="0" applyNumberFormat="1" applyFont="1" applyFill="1" applyBorder="1" applyAlignment="1" applyProtection="1">
      <alignment horizontal="justify" vertical="top" wrapText="1"/>
      <protection hidden="1"/>
    </xf>
    <xf numFmtId="164" fontId="7" fillId="0" borderId="4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Protection="1">
      <protection hidden="1"/>
    </xf>
    <xf numFmtId="16" fontId="1" fillId="0" borderId="4" xfId="0" applyNumberFormat="1" applyFont="1" applyFill="1" applyBorder="1" applyAlignment="1" applyProtection="1">
      <alignment horizontal="justify" vertical="top" wrapText="1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14" fontId="1" fillId="0" borderId="4" xfId="0" applyNumberFormat="1" applyFont="1" applyFill="1" applyBorder="1" applyAlignment="1" applyProtection="1">
      <alignment horizontal="justify" vertical="top" wrapText="1"/>
      <protection hidden="1"/>
    </xf>
    <xf numFmtId="0" fontId="14" fillId="0" borderId="0" xfId="0" applyFont="1" applyFill="1" applyProtection="1">
      <protection hidden="1"/>
    </xf>
    <xf numFmtId="49" fontId="7" fillId="0" borderId="4" xfId="0" applyNumberFormat="1" applyFont="1" applyFill="1" applyBorder="1" applyAlignment="1" applyProtection="1">
      <alignment horizontal="justify" vertical="top" wrapText="1"/>
      <protection hidden="1"/>
    </xf>
    <xf numFmtId="0" fontId="7" fillId="0" borderId="4" xfId="0" applyFont="1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44"/>
  <sheetViews>
    <sheetView tabSelected="1" view="pageBreakPreview" zoomScale="75" zoomScaleNormal="75" zoomScaleSheetLayoutView="75" workbookViewId="0">
      <selection sqref="A1:AG59"/>
    </sheetView>
  </sheetViews>
  <sheetFormatPr defaultColWidth="9" defaultRowHeight="18.75" x14ac:dyDescent="0.3"/>
  <cols>
    <col min="1" max="1" width="4.42578125" style="4" customWidth="1"/>
    <col min="2" max="2" width="8.85546875" style="4" customWidth="1"/>
    <col min="3" max="3" width="66.7109375" style="4" customWidth="1"/>
    <col min="4" max="4" width="10.42578125" style="4" hidden="1" customWidth="1"/>
    <col min="5" max="5" width="9" style="4" hidden="1" customWidth="1"/>
    <col min="6" max="6" width="10.85546875" style="4" hidden="1" customWidth="1"/>
    <col min="7" max="7" width="13.140625" style="4" customWidth="1"/>
    <col min="8" max="8" width="14" style="4" customWidth="1"/>
    <col min="9" max="9" width="13.140625" style="4" customWidth="1"/>
    <col min="10" max="10" width="11.42578125" style="4" hidden="1" customWidth="1"/>
    <col min="11" max="11" width="11.5703125" style="4" hidden="1" customWidth="1"/>
    <col min="12" max="12" width="11.7109375" style="4" hidden="1" customWidth="1"/>
    <col min="13" max="13" width="10.7109375" style="4" hidden="1" customWidth="1"/>
    <col min="14" max="14" width="12.85546875" style="4" customWidth="1"/>
    <col min="15" max="15" width="14.5703125" style="4" customWidth="1"/>
    <col min="16" max="16" width="11" style="4" hidden="1" customWidth="1"/>
    <col min="17" max="17" width="9.42578125" style="4" hidden="1" customWidth="1"/>
    <col min="18" max="18" width="11" style="4" hidden="1" customWidth="1"/>
    <col min="19" max="19" width="10" style="4" hidden="1" customWidth="1"/>
    <col min="20" max="20" width="11.7109375" style="4" hidden="1" customWidth="1"/>
    <col min="21" max="21" width="10" style="11" hidden="1" customWidth="1"/>
    <col min="22" max="22" width="10.7109375" style="4" hidden="1" customWidth="1"/>
    <col min="23" max="23" width="9.7109375" style="4" hidden="1" customWidth="1"/>
    <col min="24" max="24" width="11.7109375" style="4" hidden="1" customWidth="1"/>
    <col min="25" max="25" width="10" style="4" hidden="1" customWidth="1"/>
    <col min="26" max="26" width="12" style="4" hidden="1" customWidth="1"/>
    <col min="27" max="27" width="9.7109375" style="4" hidden="1" customWidth="1"/>
    <col min="28" max="28" width="10.7109375" style="4" hidden="1" customWidth="1"/>
    <col min="29" max="29" width="10.28515625" style="4" hidden="1" customWidth="1"/>
    <col min="30" max="30" width="11.28515625" style="4" hidden="1" customWidth="1"/>
    <col min="31" max="31" width="9.5703125" style="4" hidden="1" customWidth="1"/>
    <col min="32" max="32" width="12.85546875" style="4" hidden="1" customWidth="1"/>
    <col min="33" max="33" width="11.140625" style="4" hidden="1" customWidth="1"/>
    <col min="34" max="34" width="13.5703125" style="4" customWidth="1"/>
    <col min="35" max="269" width="9" style="4"/>
    <col min="270" max="270" width="8" style="4" customWidth="1"/>
    <col min="271" max="271" width="43.42578125" style="4" customWidth="1"/>
    <col min="272" max="272" width="8.42578125" style="4" customWidth="1"/>
    <col min="273" max="273" width="8.28515625" style="4" customWidth="1"/>
    <col min="274" max="274" width="10.7109375" style="4" customWidth="1"/>
    <col min="275" max="286" width="10.5703125" style="4" customWidth="1"/>
    <col min="287" max="525" width="9" style="4"/>
    <col min="526" max="526" width="8" style="4" customWidth="1"/>
    <col min="527" max="527" width="43.42578125" style="4" customWidth="1"/>
    <col min="528" max="528" width="8.42578125" style="4" customWidth="1"/>
    <col min="529" max="529" width="8.28515625" style="4" customWidth="1"/>
    <col min="530" max="530" width="10.7109375" style="4" customWidth="1"/>
    <col min="531" max="542" width="10.5703125" style="4" customWidth="1"/>
    <col min="543" max="781" width="9" style="4"/>
    <col min="782" max="782" width="8" style="4" customWidth="1"/>
    <col min="783" max="783" width="43.42578125" style="4" customWidth="1"/>
    <col min="784" max="784" width="8.42578125" style="4" customWidth="1"/>
    <col min="785" max="785" width="8.28515625" style="4" customWidth="1"/>
    <col min="786" max="786" width="10.7109375" style="4" customWidth="1"/>
    <col min="787" max="798" width="10.5703125" style="4" customWidth="1"/>
    <col min="799" max="1037" width="9" style="4"/>
    <col min="1038" max="1038" width="8" style="4" customWidth="1"/>
    <col min="1039" max="1039" width="43.42578125" style="4" customWidth="1"/>
    <col min="1040" max="1040" width="8.42578125" style="4" customWidth="1"/>
    <col min="1041" max="1041" width="8.28515625" style="4" customWidth="1"/>
    <col min="1042" max="1042" width="10.7109375" style="4" customWidth="1"/>
    <col min="1043" max="1054" width="10.5703125" style="4" customWidth="1"/>
    <col min="1055" max="1293" width="9" style="4"/>
    <col min="1294" max="1294" width="8" style="4" customWidth="1"/>
    <col min="1295" max="1295" width="43.42578125" style="4" customWidth="1"/>
    <col min="1296" max="1296" width="8.42578125" style="4" customWidth="1"/>
    <col min="1297" max="1297" width="8.28515625" style="4" customWidth="1"/>
    <col min="1298" max="1298" width="10.7109375" style="4" customWidth="1"/>
    <col min="1299" max="1310" width="10.5703125" style="4" customWidth="1"/>
    <col min="1311" max="1549" width="9" style="4"/>
    <col min="1550" max="1550" width="8" style="4" customWidth="1"/>
    <col min="1551" max="1551" width="43.42578125" style="4" customWidth="1"/>
    <col min="1552" max="1552" width="8.42578125" style="4" customWidth="1"/>
    <col min="1553" max="1553" width="8.28515625" style="4" customWidth="1"/>
    <col min="1554" max="1554" width="10.7109375" style="4" customWidth="1"/>
    <col min="1555" max="1566" width="10.5703125" style="4" customWidth="1"/>
    <col min="1567" max="1805" width="9" style="4"/>
    <col min="1806" max="1806" width="8" style="4" customWidth="1"/>
    <col min="1807" max="1807" width="43.42578125" style="4" customWidth="1"/>
    <col min="1808" max="1808" width="8.42578125" style="4" customWidth="1"/>
    <col min="1809" max="1809" width="8.28515625" style="4" customWidth="1"/>
    <col min="1810" max="1810" width="10.7109375" style="4" customWidth="1"/>
    <col min="1811" max="1822" width="10.5703125" style="4" customWidth="1"/>
    <col min="1823" max="2061" width="9" style="4"/>
    <col min="2062" max="2062" width="8" style="4" customWidth="1"/>
    <col min="2063" max="2063" width="43.42578125" style="4" customWidth="1"/>
    <col min="2064" max="2064" width="8.42578125" style="4" customWidth="1"/>
    <col min="2065" max="2065" width="8.28515625" style="4" customWidth="1"/>
    <col min="2066" max="2066" width="10.7109375" style="4" customWidth="1"/>
    <col min="2067" max="2078" width="10.5703125" style="4" customWidth="1"/>
    <col min="2079" max="2317" width="9" style="4"/>
    <col min="2318" max="2318" width="8" style="4" customWidth="1"/>
    <col min="2319" max="2319" width="43.42578125" style="4" customWidth="1"/>
    <col min="2320" max="2320" width="8.42578125" style="4" customWidth="1"/>
    <col min="2321" max="2321" width="8.28515625" style="4" customWidth="1"/>
    <col min="2322" max="2322" width="10.7109375" style="4" customWidth="1"/>
    <col min="2323" max="2334" width="10.5703125" style="4" customWidth="1"/>
    <col min="2335" max="2573" width="9" style="4"/>
    <col min="2574" max="2574" width="8" style="4" customWidth="1"/>
    <col min="2575" max="2575" width="43.42578125" style="4" customWidth="1"/>
    <col min="2576" max="2576" width="8.42578125" style="4" customWidth="1"/>
    <col min="2577" max="2577" width="8.28515625" style="4" customWidth="1"/>
    <col min="2578" max="2578" width="10.7109375" style="4" customWidth="1"/>
    <col min="2579" max="2590" width="10.5703125" style="4" customWidth="1"/>
    <col min="2591" max="2829" width="9" style="4"/>
    <col min="2830" max="2830" width="8" style="4" customWidth="1"/>
    <col min="2831" max="2831" width="43.42578125" style="4" customWidth="1"/>
    <col min="2832" max="2832" width="8.42578125" style="4" customWidth="1"/>
    <col min="2833" max="2833" width="8.28515625" style="4" customWidth="1"/>
    <col min="2834" max="2834" width="10.7109375" style="4" customWidth="1"/>
    <col min="2835" max="2846" width="10.5703125" style="4" customWidth="1"/>
    <col min="2847" max="3085" width="9" style="4"/>
    <col min="3086" max="3086" width="8" style="4" customWidth="1"/>
    <col min="3087" max="3087" width="43.42578125" style="4" customWidth="1"/>
    <col min="3088" max="3088" width="8.42578125" style="4" customWidth="1"/>
    <col min="3089" max="3089" width="8.28515625" style="4" customWidth="1"/>
    <col min="3090" max="3090" width="10.7109375" style="4" customWidth="1"/>
    <col min="3091" max="3102" width="10.5703125" style="4" customWidth="1"/>
    <col min="3103" max="3341" width="9" style="4"/>
    <col min="3342" max="3342" width="8" style="4" customWidth="1"/>
    <col min="3343" max="3343" width="43.42578125" style="4" customWidth="1"/>
    <col min="3344" max="3344" width="8.42578125" style="4" customWidth="1"/>
    <col min="3345" max="3345" width="8.28515625" style="4" customWidth="1"/>
    <col min="3346" max="3346" width="10.7109375" style="4" customWidth="1"/>
    <col min="3347" max="3358" width="10.5703125" style="4" customWidth="1"/>
    <col min="3359" max="3597" width="9" style="4"/>
    <col min="3598" max="3598" width="8" style="4" customWidth="1"/>
    <col min="3599" max="3599" width="43.42578125" style="4" customWidth="1"/>
    <col min="3600" max="3600" width="8.42578125" style="4" customWidth="1"/>
    <col min="3601" max="3601" width="8.28515625" style="4" customWidth="1"/>
    <col min="3602" max="3602" width="10.7109375" style="4" customWidth="1"/>
    <col min="3603" max="3614" width="10.5703125" style="4" customWidth="1"/>
    <col min="3615" max="3853" width="9" style="4"/>
    <col min="3854" max="3854" width="8" style="4" customWidth="1"/>
    <col min="3855" max="3855" width="43.42578125" style="4" customWidth="1"/>
    <col min="3856" max="3856" width="8.42578125" style="4" customWidth="1"/>
    <col min="3857" max="3857" width="8.28515625" style="4" customWidth="1"/>
    <col min="3858" max="3858" width="10.7109375" style="4" customWidth="1"/>
    <col min="3859" max="3870" width="10.5703125" style="4" customWidth="1"/>
    <col min="3871" max="4109" width="9" style="4"/>
    <col min="4110" max="4110" width="8" style="4" customWidth="1"/>
    <col min="4111" max="4111" width="43.42578125" style="4" customWidth="1"/>
    <col min="4112" max="4112" width="8.42578125" style="4" customWidth="1"/>
    <col min="4113" max="4113" width="8.28515625" style="4" customWidth="1"/>
    <col min="4114" max="4114" width="10.7109375" style="4" customWidth="1"/>
    <col min="4115" max="4126" width="10.5703125" style="4" customWidth="1"/>
    <col min="4127" max="4365" width="9" style="4"/>
    <col min="4366" max="4366" width="8" style="4" customWidth="1"/>
    <col min="4367" max="4367" width="43.42578125" style="4" customWidth="1"/>
    <col min="4368" max="4368" width="8.42578125" style="4" customWidth="1"/>
    <col min="4369" max="4369" width="8.28515625" style="4" customWidth="1"/>
    <col min="4370" max="4370" width="10.7109375" style="4" customWidth="1"/>
    <col min="4371" max="4382" width="10.5703125" style="4" customWidth="1"/>
    <col min="4383" max="4621" width="9" style="4"/>
    <col min="4622" max="4622" width="8" style="4" customWidth="1"/>
    <col min="4623" max="4623" width="43.42578125" style="4" customWidth="1"/>
    <col min="4624" max="4624" width="8.42578125" style="4" customWidth="1"/>
    <col min="4625" max="4625" width="8.28515625" style="4" customWidth="1"/>
    <col min="4626" max="4626" width="10.7109375" style="4" customWidth="1"/>
    <col min="4627" max="4638" width="10.5703125" style="4" customWidth="1"/>
    <col min="4639" max="4877" width="9" style="4"/>
    <col min="4878" max="4878" width="8" style="4" customWidth="1"/>
    <col min="4879" max="4879" width="43.42578125" style="4" customWidth="1"/>
    <col min="4880" max="4880" width="8.42578125" style="4" customWidth="1"/>
    <col min="4881" max="4881" width="8.28515625" style="4" customWidth="1"/>
    <col min="4882" max="4882" width="10.7109375" style="4" customWidth="1"/>
    <col min="4883" max="4894" width="10.5703125" style="4" customWidth="1"/>
    <col min="4895" max="5133" width="9" style="4"/>
    <col min="5134" max="5134" width="8" style="4" customWidth="1"/>
    <col min="5135" max="5135" width="43.42578125" style="4" customWidth="1"/>
    <col min="5136" max="5136" width="8.42578125" style="4" customWidth="1"/>
    <col min="5137" max="5137" width="8.28515625" style="4" customWidth="1"/>
    <col min="5138" max="5138" width="10.7109375" style="4" customWidth="1"/>
    <col min="5139" max="5150" width="10.5703125" style="4" customWidth="1"/>
    <col min="5151" max="5389" width="9" style="4"/>
    <col min="5390" max="5390" width="8" style="4" customWidth="1"/>
    <col min="5391" max="5391" width="43.42578125" style="4" customWidth="1"/>
    <col min="5392" max="5392" width="8.42578125" style="4" customWidth="1"/>
    <col min="5393" max="5393" width="8.28515625" style="4" customWidth="1"/>
    <col min="5394" max="5394" width="10.7109375" style="4" customWidth="1"/>
    <col min="5395" max="5406" width="10.5703125" style="4" customWidth="1"/>
    <col min="5407" max="5645" width="9" style="4"/>
    <col min="5646" max="5646" width="8" style="4" customWidth="1"/>
    <col min="5647" max="5647" width="43.42578125" style="4" customWidth="1"/>
    <col min="5648" max="5648" width="8.42578125" style="4" customWidth="1"/>
    <col min="5649" max="5649" width="8.28515625" style="4" customWidth="1"/>
    <col min="5650" max="5650" width="10.7109375" style="4" customWidth="1"/>
    <col min="5651" max="5662" width="10.5703125" style="4" customWidth="1"/>
    <col min="5663" max="5901" width="9" style="4"/>
    <col min="5902" max="5902" width="8" style="4" customWidth="1"/>
    <col min="5903" max="5903" width="43.42578125" style="4" customWidth="1"/>
    <col min="5904" max="5904" width="8.42578125" style="4" customWidth="1"/>
    <col min="5905" max="5905" width="8.28515625" style="4" customWidth="1"/>
    <col min="5906" max="5906" width="10.7109375" style="4" customWidth="1"/>
    <col min="5907" max="5918" width="10.5703125" style="4" customWidth="1"/>
    <col min="5919" max="6157" width="9" style="4"/>
    <col min="6158" max="6158" width="8" style="4" customWidth="1"/>
    <col min="6159" max="6159" width="43.42578125" style="4" customWidth="1"/>
    <col min="6160" max="6160" width="8.42578125" style="4" customWidth="1"/>
    <col min="6161" max="6161" width="8.28515625" style="4" customWidth="1"/>
    <col min="6162" max="6162" width="10.7109375" style="4" customWidth="1"/>
    <col min="6163" max="6174" width="10.5703125" style="4" customWidth="1"/>
    <col min="6175" max="6413" width="9" style="4"/>
    <col min="6414" max="6414" width="8" style="4" customWidth="1"/>
    <col min="6415" max="6415" width="43.42578125" style="4" customWidth="1"/>
    <col min="6416" max="6416" width="8.42578125" style="4" customWidth="1"/>
    <col min="6417" max="6417" width="8.28515625" style="4" customWidth="1"/>
    <col min="6418" max="6418" width="10.7109375" style="4" customWidth="1"/>
    <col min="6419" max="6430" width="10.5703125" style="4" customWidth="1"/>
    <col min="6431" max="6669" width="9" style="4"/>
    <col min="6670" max="6670" width="8" style="4" customWidth="1"/>
    <col min="6671" max="6671" width="43.42578125" style="4" customWidth="1"/>
    <col min="6672" max="6672" width="8.42578125" style="4" customWidth="1"/>
    <col min="6673" max="6673" width="8.28515625" style="4" customWidth="1"/>
    <col min="6674" max="6674" width="10.7109375" style="4" customWidth="1"/>
    <col min="6675" max="6686" width="10.5703125" style="4" customWidth="1"/>
    <col min="6687" max="6925" width="9" style="4"/>
    <col min="6926" max="6926" width="8" style="4" customWidth="1"/>
    <col min="6927" max="6927" width="43.42578125" style="4" customWidth="1"/>
    <col min="6928" max="6928" width="8.42578125" style="4" customWidth="1"/>
    <col min="6929" max="6929" width="8.28515625" style="4" customWidth="1"/>
    <col min="6930" max="6930" width="10.7109375" style="4" customWidth="1"/>
    <col min="6931" max="6942" width="10.5703125" style="4" customWidth="1"/>
    <col min="6943" max="7181" width="9" style="4"/>
    <col min="7182" max="7182" width="8" style="4" customWidth="1"/>
    <col min="7183" max="7183" width="43.42578125" style="4" customWidth="1"/>
    <col min="7184" max="7184" width="8.42578125" style="4" customWidth="1"/>
    <col min="7185" max="7185" width="8.28515625" style="4" customWidth="1"/>
    <col min="7186" max="7186" width="10.7109375" style="4" customWidth="1"/>
    <col min="7187" max="7198" width="10.5703125" style="4" customWidth="1"/>
    <col min="7199" max="7437" width="9" style="4"/>
    <col min="7438" max="7438" width="8" style="4" customWidth="1"/>
    <col min="7439" max="7439" width="43.42578125" style="4" customWidth="1"/>
    <col min="7440" max="7440" width="8.42578125" style="4" customWidth="1"/>
    <col min="7441" max="7441" width="8.28515625" style="4" customWidth="1"/>
    <col min="7442" max="7442" width="10.7109375" style="4" customWidth="1"/>
    <col min="7443" max="7454" width="10.5703125" style="4" customWidth="1"/>
    <col min="7455" max="7693" width="9" style="4"/>
    <col min="7694" max="7694" width="8" style="4" customWidth="1"/>
    <col min="7695" max="7695" width="43.42578125" style="4" customWidth="1"/>
    <col min="7696" max="7696" width="8.42578125" style="4" customWidth="1"/>
    <col min="7697" max="7697" width="8.28515625" style="4" customWidth="1"/>
    <col min="7698" max="7698" width="10.7109375" style="4" customWidth="1"/>
    <col min="7699" max="7710" width="10.5703125" style="4" customWidth="1"/>
    <col min="7711" max="7949" width="9" style="4"/>
    <col min="7950" max="7950" width="8" style="4" customWidth="1"/>
    <col min="7951" max="7951" width="43.42578125" style="4" customWidth="1"/>
    <col min="7952" max="7952" width="8.42578125" style="4" customWidth="1"/>
    <col min="7953" max="7953" width="8.28515625" style="4" customWidth="1"/>
    <col min="7954" max="7954" width="10.7109375" style="4" customWidth="1"/>
    <col min="7955" max="7966" width="10.5703125" style="4" customWidth="1"/>
    <col min="7967" max="8205" width="9" style="4"/>
    <col min="8206" max="8206" width="8" style="4" customWidth="1"/>
    <col min="8207" max="8207" width="43.42578125" style="4" customWidth="1"/>
    <col min="8208" max="8208" width="8.42578125" style="4" customWidth="1"/>
    <col min="8209" max="8209" width="8.28515625" style="4" customWidth="1"/>
    <col min="8210" max="8210" width="10.7109375" style="4" customWidth="1"/>
    <col min="8211" max="8222" width="10.5703125" style="4" customWidth="1"/>
    <col min="8223" max="8461" width="9" style="4"/>
    <col min="8462" max="8462" width="8" style="4" customWidth="1"/>
    <col min="8463" max="8463" width="43.42578125" style="4" customWidth="1"/>
    <col min="8464" max="8464" width="8.42578125" style="4" customWidth="1"/>
    <col min="8465" max="8465" width="8.28515625" style="4" customWidth="1"/>
    <col min="8466" max="8466" width="10.7109375" style="4" customWidth="1"/>
    <col min="8467" max="8478" width="10.5703125" style="4" customWidth="1"/>
    <col min="8479" max="8717" width="9" style="4"/>
    <col min="8718" max="8718" width="8" style="4" customWidth="1"/>
    <col min="8719" max="8719" width="43.42578125" style="4" customWidth="1"/>
    <col min="8720" max="8720" width="8.42578125" style="4" customWidth="1"/>
    <col min="8721" max="8721" width="8.28515625" style="4" customWidth="1"/>
    <col min="8722" max="8722" width="10.7109375" style="4" customWidth="1"/>
    <col min="8723" max="8734" width="10.5703125" style="4" customWidth="1"/>
    <col min="8735" max="8973" width="9" style="4"/>
    <col min="8974" max="8974" width="8" style="4" customWidth="1"/>
    <col min="8975" max="8975" width="43.42578125" style="4" customWidth="1"/>
    <col min="8976" max="8976" width="8.42578125" style="4" customWidth="1"/>
    <col min="8977" max="8977" width="8.28515625" style="4" customWidth="1"/>
    <col min="8978" max="8978" width="10.7109375" style="4" customWidth="1"/>
    <col min="8979" max="8990" width="10.5703125" style="4" customWidth="1"/>
    <col min="8991" max="9229" width="9" style="4"/>
    <col min="9230" max="9230" width="8" style="4" customWidth="1"/>
    <col min="9231" max="9231" width="43.42578125" style="4" customWidth="1"/>
    <col min="9232" max="9232" width="8.42578125" style="4" customWidth="1"/>
    <col min="9233" max="9233" width="8.28515625" style="4" customWidth="1"/>
    <col min="9234" max="9234" width="10.7109375" style="4" customWidth="1"/>
    <col min="9235" max="9246" width="10.5703125" style="4" customWidth="1"/>
    <col min="9247" max="9485" width="9" style="4"/>
    <col min="9486" max="9486" width="8" style="4" customWidth="1"/>
    <col min="9487" max="9487" width="43.42578125" style="4" customWidth="1"/>
    <col min="9488" max="9488" width="8.42578125" style="4" customWidth="1"/>
    <col min="9489" max="9489" width="8.28515625" style="4" customWidth="1"/>
    <col min="9490" max="9490" width="10.7109375" style="4" customWidth="1"/>
    <col min="9491" max="9502" width="10.5703125" style="4" customWidth="1"/>
    <col min="9503" max="9741" width="9" style="4"/>
    <col min="9742" max="9742" width="8" style="4" customWidth="1"/>
    <col min="9743" max="9743" width="43.42578125" style="4" customWidth="1"/>
    <col min="9744" max="9744" width="8.42578125" style="4" customWidth="1"/>
    <col min="9745" max="9745" width="8.28515625" style="4" customWidth="1"/>
    <col min="9746" max="9746" width="10.7109375" style="4" customWidth="1"/>
    <col min="9747" max="9758" width="10.5703125" style="4" customWidth="1"/>
    <col min="9759" max="9997" width="9" style="4"/>
    <col min="9998" max="9998" width="8" style="4" customWidth="1"/>
    <col min="9999" max="9999" width="43.42578125" style="4" customWidth="1"/>
    <col min="10000" max="10000" width="8.42578125" style="4" customWidth="1"/>
    <col min="10001" max="10001" width="8.28515625" style="4" customWidth="1"/>
    <col min="10002" max="10002" width="10.7109375" style="4" customWidth="1"/>
    <col min="10003" max="10014" width="10.5703125" style="4" customWidth="1"/>
    <col min="10015" max="10253" width="9" style="4"/>
    <col min="10254" max="10254" width="8" style="4" customWidth="1"/>
    <col min="10255" max="10255" width="43.42578125" style="4" customWidth="1"/>
    <col min="10256" max="10256" width="8.42578125" style="4" customWidth="1"/>
    <col min="10257" max="10257" width="8.28515625" style="4" customWidth="1"/>
    <col min="10258" max="10258" width="10.7109375" style="4" customWidth="1"/>
    <col min="10259" max="10270" width="10.5703125" style="4" customWidth="1"/>
    <col min="10271" max="10509" width="9" style="4"/>
    <col min="10510" max="10510" width="8" style="4" customWidth="1"/>
    <col min="10511" max="10511" width="43.42578125" style="4" customWidth="1"/>
    <col min="10512" max="10512" width="8.42578125" style="4" customWidth="1"/>
    <col min="10513" max="10513" width="8.28515625" style="4" customWidth="1"/>
    <col min="10514" max="10514" width="10.7109375" style="4" customWidth="1"/>
    <col min="10515" max="10526" width="10.5703125" style="4" customWidth="1"/>
    <col min="10527" max="10765" width="9" style="4"/>
    <col min="10766" max="10766" width="8" style="4" customWidth="1"/>
    <col min="10767" max="10767" width="43.42578125" style="4" customWidth="1"/>
    <col min="10768" max="10768" width="8.42578125" style="4" customWidth="1"/>
    <col min="10769" max="10769" width="8.28515625" style="4" customWidth="1"/>
    <col min="10770" max="10770" width="10.7109375" style="4" customWidth="1"/>
    <col min="10771" max="10782" width="10.5703125" style="4" customWidth="1"/>
    <col min="10783" max="11021" width="9" style="4"/>
    <col min="11022" max="11022" width="8" style="4" customWidth="1"/>
    <col min="11023" max="11023" width="43.42578125" style="4" customWidth="1"/>
    <col min="11024" max="11024" width="8.42578125" style="4" customWidth="1"/>
    <col min="11025" max="11025" width="8.28515625" style="4" customWidth="1"/>
    <col min="11026" max="11026" width="10.7109375" style="4" customWidth="1"/>
    <col min="11027" max="11038" width="10.5703125" style="4" customWidth="1"/>
    <col min="11039" max="11277" width="9" style="4"/>
    <col min="11278" max="11278" width="8" style="4" customWidth="1"/>
    <col min="11279" max="11279" width="43.42578125" style="4" customWidth="1"/>
    <col min="11280" max="11280" width="8.42578125" style="4" customWidth="1"/>
    <col min="11281" max="11281" width="8.28515625" style="4" customWidth="1"/>
    <col min="11282" max="11282" width="10.7109375" style="4" customWidth="1"/>
    <col min="11283" max="11294" width="10.5703125" style="4" customWidth="1"/>
    <col min="11295" max="11533" width="9" style="4"/>
    <col min="11534" max="11534" width="8" style="4" customWidth="1"/>
    <col min="11535" max="11535" width="43.42578125" style="4" customWidth="1"/>
    <col min="11536" max="11536" width="8.42578125" style="4" customWidth="1"/>
    <col min="11537" max="11537" width="8.28515625" style="4" customWidth="1"/>
    <col min="11538" max="11538" width="10.7109375" style="4" customWidth="1"/>
    <col min="11539" max="11550" width="10.5703125" style="4" customWidth="1"/>
    <col min="11551" max="11789" width="9" style="4"/>
    <col min="11790" max="11790" width="8" style="4" customWidth="1"/>
    <col min="11791" max="11791" width="43.42578125" style="4" customWidth="1"/>
    <col min="11792" max="11792" width="8.42578125" style="4" customWidth="1"/>
    <col min="11793" max="11793" width="8.28515625" style="4" customWidth="1"/>
    <col min="11794" max="11794" width="10.7109375" style="4" customWidth="1"/>
    <col min="11795" max="11806" width="10.5703125" style="4" customWidth="1"/>
    <col min="11807" max="12045" width="9" style="4"/>
    <col min="12046" max="12046" width="8" style="4" customWidth="1"/>
    <col min="12047" max="12047" width="43.42578125" style="4" customWidth="1"/>
    <col min="12048" max="12048" width="8.42578125" style="4" customWidth="1"/>
    <col min="12049" max="12049" width="8.28515625" style="4" customWidth="1"/>
    <col min="12050" max="12050" width="10.7109375" style="4" customWidth="1"/>
    <col min="12051" max="12062" width="10.5703125" style="4" customWidth="1"/>
    <col min="12063" max="12301" width="9" style="4"/>
    <col min="12302" max="12302" width="8" style="4" customWidth="1"/>
    <col min="12303" max="12303" width="43.42578125" style="4" customWidth="1"/>
    <col min="12304" max="12304" width="8.42578125" style="4" customWidth="1"/>
    <col min="12305" max="12305" width="8.28515625" style="4" customWidth="1"/>
    <col min="12306" max="12306" width="10.7109375" style="4" customWidth="1"/>
    <col min="12307" max="12318" width="10.5703125" style="4" customWidth="1"/>
    <col min="12319" max="12557" width="9" style="4"/>
    <col min="12558" max="12558" width="8" style="4" customWidth="1"/>
    <col min="12559" max="12559" width="43.42578125" style="4" customWidth="1"/>
    <col min="12560" max="12560" width="8.42578125" style="4" customWidth="1"/>
    <col min="12561" max="12561" width="8.28515625" style="4" customWidth="1"/>
    <col min="12562" max="12562" width="10.7109375" style="4" customWidth="1"/>
    <col min="12563" max="12574" width="10.5703125" style="4" customWidth="1"/>
    <col min="12575" max="12813" width="9" style="4"/>
    <col min="12814" max="12814" width="8" style="4" customWidth="1"/>
    <col min="12815" max="12815" width="43.42578125" style="4" customWidth="1"/>
    <col min="12816" max="12816" width="8.42578125" style="4" customWidth="1"/>
    <col min="12817" max="12817" width="8.28515625" style="4" customWidth="1"/>
    <col min="12818" max="12818" width="10.7109375" style="4" customWidth="1"/>
    <col min="12819" max="12830" width="10.5703125" style="4" customWidth="1"/>
    <col min="12831" max="13069" width="9" style="4"/>
    <col min="13070" max="13070" width="8" style="4" customWidth="1"/>
    <col min="13071" max="13071" width="43.42578125" style="4" customWidth="1"/>
    <col min="13072" max="13072" width="8.42578125" style="4" customWidth="1"/>
    <col min="13073" max="13073" width="8.28515625" style="4" customWidth="1"/>
    <col min="13074" max="13074" width="10.7109375" style="4" customWidth="1"/>
    <col min="13075" max="13086" width="10.5703125" style="4" customWidth="1"/>
    <col min="13087" max="13325" width="9" style="4"/>
    <col min="13326" max="13326" width="8" style="4" customWidth="1"/>
    <col min="13327" max="13327" width="43.42578125" style="4" customWidth="1"/>
    <col min="13328" max="13328" width="8.42578125" style="4" customWidth="1"/>
    <col min="13329" max="13329" width="8.28515625" style="4" customWidth="1"/>
    <col min="13330" max="13330" width="10.7109375" style="4" customWidth="1"/>
    <col min="13331" max="13342" width="10.5703125" style="4" customWidth="1"/>
    <col min="13343" max="13581" width="9" style="4"/>
    <col min="13582" max="13582" width="8" style="4" customWidth="1"/>
    <col min="13583" max="13583" width="43.42578125" style="4" customWidth="1"/>
    <col min="13584" max="13584" width="8.42578125" style="4" customWidth="1"/>
    <col min="13585" max="13585" width="8.28515625" style="4" customWidth="1"/>
    <col min="13586" max="13586" width="10.7109375" style="4" customWidth="1"/>
    <col min="13587" max="13598" width="10.5703125" style="4" customWidth="1"/>
    <col min="13599" max="13837" width="9" style="4"/>
    <col min="13838" max="13838" width="8" style="4" customWidth="1"/>
    <col min="13839" max="13839" width="43.42578125" style="4" customWidth="1"/>
    <col min="13840" max="13840" width="8.42578125" style="4" customWidth="1"/>
    <col min="13841" max="13841" width="8.28515625" style="4" customWidth="1"/>
    <col min="13842" max="13842" width="10.7109375" style="4" customWidth="1"/>
    <col min="13843" max="13854" width="10.5703125" style="4" customWidth="1"/>
    <col min="13855" max="14093" width="9" style="4"/>
    <col min="14094" max="14094" width="8" style="4" customWidth="1"/>
    <col min="14095" max="14095" width="43.42578125" style="4" customWidth="1"/>
    <col min="14096" max="14096" width="8.42578125" style="4" customWidth="1"/>
    <col min="14097" max="14097" width="8.28515625" style="4" customWidth="1"/>
    <col min="14098" max="14098" width="10.7109375" style="4" customWidth="1"/>
    <col min="14099" max="14110" width="10.5703125" style="4" customWidth="1"/>
    <col min="14111" max="14349" width="9" style="4"/>
    <col min="14350" max="14350" width="8" style="4" customWidth="1"/>
    <col min="14351" max="14351" width="43.42578125" style="4" customWidth="1"/>
    <col min="14352" max="14352" width="8.42578125" style="4" customWidth="1"/>
    <col min="14353" max="14353" width="8.28515625" style="4" customWidth="1"/>
    <col min="14354" max="14354" width="10.7109375" style="4" customWidth="1"/>
    <col min="14355" max="14366" width="10.5703125" style="4" customWidth="1"/>
    <col min="14367" max="14605" width="9" style="4"/>
    <col min="14606" max="14606" width="8" style="4" customWidth="1"/>
    <col min="14607" max="14607" width="43.42578125" style="4" customWidth="1"/>
    <col min="14608" max="14608" width="8.42578125" style="4" customWidth="1"/>
    <col min="14609" max="14609" width="8.28515625" style="4" customWidth="1"/>
    <col min="14610" max="14610" width="10.7109375" style="4" customWidth="1"/>
    <col min="14611" max="14622" width="10.5703125" style="4" customWidth="1"/>
    <col min="14623" max="14861" width="9" style="4"/>
    <col min="14862" max="14862" width="8" style="4" customWidth="1"/>
    <col min="14863" max="14863" width="43.42578125" style="4" customWidth="1"/>
    <col min="14864" max="14864" width="8.42578125" style="4" customWidth="1"/>
    <col min="14865" max="14865" width="8.28515625" style="4" customWidth="1"/>
    <col min="14866" max="14866" width="10.7109375" style="4" customWidth="1"/>
    <col min="14867" max="14878" width="10.5703125" style="4" customWidth="1"/>
    <col min="14879" max="15117" width="9" style="4"/>
    <col min="15118" max="15118" width="8" style="4" customWidth="1"/>
    <col min="15119" max="15119" width="43.42578125" style="4" customWidth="1"/>
    <col min="15120" max="15120" width="8.42578125" style="4" customWidth="1"/>
    <col min="15121" max="15121" width="8.28515625" style="4" customWidth="1"/>
    <col min="15122" max="15122" width="10.7109375" style="4" customWidth="1"/>
    <col min="15123" max="15134" width="10.5703125" style="4" customWidth="1"/>
    <col min="15135" max="15373" width="9" style="4"/>
    <col min="15374" max="15374" width="8" style="4" customWidth="1"/>
    <col min="15375" max="15375" width="43.42578125" style="4" customWidth="1"/>
    <col min="15376" max="15376" width="8.42578125" style="4" customWidth="1"/>
    <col min="15377" max="15377" width="8.28515625" style="4" customWidth="1"/>
    <col min="15378" max="15378" width="10.7109375" style="4" customWidth="1"/>
    <col min="15379" max="15390" width="10.5703125" style="4" customWidth="1"/>
    <col min="15391" max="15629" width="9" style="4"/>
    <col min="15630" max="15630" width="8" style="4" customWidth="1"/>
    <col min="15631" max="15631" width="43.42578125" style="4" customWidth="1"/>
    <col min="15632" max="15632" width="8.42578125" style="4" customWidth="1"/>
    <col min="15633" max="15633" width="8.28515625" style="4" customWidth="1"/>
    <col min="15634" max="15634" width="10.7109375" style="4" customWidth="1"/>
    <col min="15635" max="15646" width="10.5703125" style="4" customWidth="1"/>
    <col min="15647" max="15885" width="9" style="4"/>
    <col min="15886" max="15886" width="8" style="4" customWidth="1"/>
    <col min="15887" max="15887" width="43.42578125" style="4" customWidth="1"/>
    <col min="15888" max="15888" width="8.42578125" style="4" customWidth="1"/>
    <col min="15889" max="15889" width="8.28515625" style="4" customWidth="1"/>
    <col min="15890" max="15890" width="10.7109375" style="4" customWidth="1"/>
    <col min="15891" max="15902" width="10.5703125" style="4" customWidth="1"/>
    <col min="15903" max="16141" width="9" style="4"/>
    <col min="16142" max="16142" width="8" style="4" customWidth="1"/>
    <col min="16143" max="16143" width="43.42578125" style="4" customWidth="1"/>
    <col min="16144" max="16144" width="8.42578125" style="4" customWidth="1"/>
    <col min="16145" max="16145" width="8.28515625" style="4" customWidth="1"/>
    <col min="16146" max="16146" width="10.7109375" style="4" customWidth="1"/>
    <col min="16147" max="16158" width="10.5703125" style="4" customWidth="1"/>
    <col min="16159" max="16384" width="9" style="4"/>
  </cols>
  <sheetData>
    <row r="1" spans="1:35" x14ac:dyDescent="0.3">
      <c r="A1" s="49"/>
      <c r="B1" s="50" t="s">
        <v>89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1"/>
    </row>
    <row r="2" spans="1:35" ht="21.75" customHeight="1" x14ac:dyDescent="0.3">
      <c r="A2" s="49"/>
      <c r="B2" s="52"/>
      <c r="C2" s="53" t="s">
        <v>127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2"/>
    </row>
    <row r="3" spans="1:35" ht="21.75" customHeight="1" x14ac:dyDescent="0.3">
      <c r="A3" s="49"/>
      <c r="B3" s="52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2"/>
    </row>
    <row r="4" spans="1:35" ht="21" customHeight="1" x14ac:dyDescent="0.3">
      <c r="A4" s="49"/>
      <c r="B4" s="51"/>
      <c r="C4" s="56"/>
      <c r="D4" s="51"/>
      <c r="E4" s="51"/>
      <c r="F4" s="51"/>
      <c r="G4" s="51"/>
      <c r="H4" s="51"/>
      <c r="I4" s="51"/>
      <c r="J4" s="51"/>
      <c r="K4" s="51"/>
      <c r="L4" s="57"/>
      <c r="M4" s="57"/>
      <c r="N4" s="57"/>
      <c r="O4" s="58" t="s">
        <v>44</v>
      </c>
      <c r="P4" s="59"/>
      <c r="Q4" s="59"/>
      <c r="R4" s="51"/>
      <c r="S4" s="51"/>
      <c r="T4" s="51"/>
      <c r="U4" s="51"/>
      <c r="V4" s="51"/>
      <c r="W4" s="49"/>
      <c r="X4" s="51"/>
      <c r="Y4" s="49"/>
      <c r="Z4" s="51"/>
      <c r="AA4" s="51"/>
      <c r="AB4" s="51"/>
      <c r="AC4" s="49"/>
      <c r="AD4" s="51"/>
      <c r="AE4" s="49"/>
      <c r="AF4" s="51"/>
      <c r="AG4" s="51" t="s">
        <v>86</v>
      </c>
    </row>
    <row r="5" spans="1:35" ht="42.75" customHeight="1" x14ac:dyDescent="0.25">
      <c r="A5" s="49"/>
      <c r="B5" s="60" t="s">
        <v>0</v>
      </c>
      <c r="C5" s="60" t="s">
        <v>1</v>
      </c>
      <c r="D5" s="61" t="s">
        <v>84</v>
      </c>
      <c r="E5" s="62"/>
      <c r="F5" s="63"/>
      <c r="G5" s="60" t="s">
        <v>102</v>
      </c>
      <c r="H5" s="61" t="s">
        <v>85</v>
      </c>
      <c r="I5" s="64"/>
      <c r="J5" s="64"/>
      <c r="K5" s="64"/>
      <c r="L5" s="64"/>
      <c r="M5" s="64"/>
      <c r="N5" s="64"/>
      <c r="O5" s="65"/>
      <c r="P5" s="61" t="s">
        <v>2</v>
      </c>
      <c r="Q5" s="66"/>
      <c r="R5" s="61" t="s">
        <v>3</v>
      </c>
      <c r="S5" s="66"/>
      <c r="T5" s="61" t="s">
        <v>4</v>
      </c>
      <c r="U5" s="66"/>
      <c r="V5" s="61" t="s">
        <v>5</v>
      </c>
      <c r="W5" s="66"/>
      <c r="X5" s="61" t="s">
        <v>6</v>
      </c>
      <c r="Y5" s="67"/>
      <c r="Z5" s="61" t="s">
        <v>7</v>
      </c>
      <c r="AA5" s="67"/>
      <c r="AB5" s="61" t="s">
        <v>8</v>
      </c>
      <c r="AC5" s="65"/>
      <c r="AD5" s="61" t="s">
        <v>9</v>
      </c>
      <c r="AE5" s="67"/>
      <c r="AF5" s="61" t="s">
        <v>10</v>
      </c>
      <c r="AG5" s="67"/>
    </row>
    <row r="6" spans="1:35" ht="42.75" customHeight="1" x14ac:dyDescent="0.25">
      <c r="A6" s="49"/>
      <c r="B6" s="60"/>
      <c r="C6" s="60"/>
      <c r="D6" s="68"/>
      <c r="E6" s="69"/>
      <c r="F6" s="70"/>
      <c r="G6" s="60"/>
      <c r="H6" s="71" t="s">
        <v>82</v>
      </c>
      <c r="I6" s="72" t="s">
        <v>83</v>
      </c>
      <c r="J6" s="73"/>
      <c r="K6" s="73"/>
      <c r="L6" s="73"/>
      <c r="M6" s="73"/>
      <c r="N6" s="64" t="s">
        <v>124</v>
      </c>
      <c r="O6" s="65"/>
      <c r="P6" s="74"/>
      <c r="Q6" s="75"/>
      <c r="R6" s="74"/>
      <c r="S6" s="75"/>
      <c r="T6" s="74"/>
      <c r="U6" s="75"/>
      <c r="V6" s="74"/>
      <c r="W6" s="75"/>
      <c r="X6" s="74"/>
      <c r="Y6" s="76"/>
      <c r="Z6" s="74"/>
      <c r="AA6" s="76"/>
      <c r="AB6" s="74"/>
      <c r="AC6" s="77"/>
      <c r="AD6" s="74"/>
      <c r="AE6" s="76"/>
      <c r="AF6" s="74"/>
      <c r="AG6" s="76"/>
    </row>
    <row r="7" spans="1:35" ht="33.75" customHeight="1" x14ac:dyDescent="0.25">
      <c r="A7" s="49"/>
      <c r="B7" s="60"/>
      <c r="C7" s="60"/>
      <c r="D7" s="78" t="s">
        <v>82</v>
      </c>
      <c r="E7" s="78"/>
      <c r="F7" s="78" t="s">
        <v>83</v>
      </c>
      <c r="G7" s="60"/>
      <c r="H7" s="79"/>
      <c r="I7" s="80"/>
      <c r="J7" s="81" t="s">
        <v>82</v>
      </c>
      <c r="K7" s="82" t="s">
        <v>83</v>
      </c>
      <c r="L7" s="82" t="s">
        <v>82</v>
      </c>
      <c r="M7" s="82" t="s">
        <v>83</v>
      </c>
      <c r="N7" s="82" t="s">
        <v>122</v>
      </c>
      <c r="O7" s="83" t="s">
        <v>123</v>
      </c>
      <c r="P7" s="82" t="s">
        <v>82</v>
      </c>
      <c r="Q7" s="82" t="s">
        <v>83</v>
      </c>
      <c r="R7" s="82" t="s">
        <v>82</v>
      </c>
      <c r="S7" s="82" t="s">
        <v>83</v>
      </c>
      <c r="T7" s="82" t="s">
        <v>82</v>
      </c>
      <c r="U7" s="82" t="s">
        <v>83</v>
      </c>
      <c r="V7" s="82" t="s">
        <v>82</v>
      </c>
      <c r="W7" s="82" t="s">
        <v>83</v>
      </c>
      <c r="X7" s="82" t="s">
        <v>82</v>
      </c>
      <c r="Y7" s="82" t="s">
        <v>83</v>
      </c>
      <c r="Z7" s="82" t="s">
        <v>82</v>
      </c>
      <c r="AA7" s="82" t="s">
        <v>83</v>
      </c>
      <c r="AB7" s="82" t="s">
        <v>82</v>
      </c>
      <c r="AC7" s="82" t="s">
        <v>83</v>
      </c>
      <c r="AD7" s="82" t="s">
        <v>82</v>
      </c>
      <c r="AE7" s="82" t="s">
        <v>83</v>
      </c>
      <c r="AF7" s="82" t="s">
        <v>82</v>
      </c>
      <c r="AG7" s="82" t="s">
        <v>83</v>
      </c>
    </row>
    <row r="8" spans="1:35" x14ac:dyDescent="0.25">
      <c r="A8" s="49"/>
      <c r="B8" s="84">
        <v>1</v>
      </c>
      <c r="C8" s="84" t="s">
        <v>11</v>
      </c>
      <c r="D8" s="85">
        <f>D9+D10+D11+D13+D17+D18+D23+D21+D12</f>
        <v>18374.5</v>
      </c>
      <c r="E8" s="85">
        <f>E9+E10+E11+E13+E17+E18+E23+E21+E12</f>
        <v>8929.2000000000007</v>
      </c>
      <c r="F8" s="85">
        <f>F9+F13+F21+F23</f>
        <v>16880.5</v>
      </c>
      <c r="G8" s="85">
        <f>G9+G11+G21+G22+G20</f>
        <v>28605</v>
      </c>
      <c r="H8" s="85">
        <f>H9+H11+H19+H21+H22+H20</f>
        <v>7175</v>
      </c>
      <c r="I8" s="85">
        <v>8491.7000000000007</v>
      </c>
      <c r="J8" s="85">
        <f>J9+J11+J21+J22+J20</f>
        <v>2567</v>
      </c>
      <c r="K8" s="85">
        <f>K9+K11+K21+K22+K20+K19</f>
        <v>2795.5</v>
      </c>
      <c r="L8" s="85">
        <f t="shared" ref="L8:AG8" si="0">L9+L11+L21+L22+L20</f>
        <v>2305.9</v>
      </c>
      <c r="M8" s="85">
        <f>M9+M11+M21+M22+M20+M19</f>
        <v>2615.9</v>
      </c>
      <c r="N8" s="86">
        <f t="shared" ref="N8:N22" si="1">I8/H8*100</f>
        <v>118.4</v>
      </c>
      <c r="O8" s="85">
        <f>I8-H8</f>
        <v>1316.7</v>
      </c>
      <c r="P8" s="85">
        <f t="shared" si="0"/>
        <v>2525.1999999999998</v>
      </c>
      <c r="Q8" s="85">
        <f t="shared" si="0"/>
        <v>0</v>
      </c>
      <c r="R8" s="85">
        <f t="shared" si="0"/>
        <v>2287</v>
      </c>
      <c r="S8" s="85">
        <f t="shared" si="0"/>
        <v>0</v>
      </c>
      <c r="T8" s="85">
        <f t="shared" si="0"/>
        <v>2308.9</v>
      </c>
      <c r="U8" s="85">
        <f t="shared" si="0"/>
        <v>0</v>
      </c>
      <c r="V8" s="85">
        <f t="shared" si="0"/>
        <v>2527.9</v>
      </c>
      <c r="W8" s="85">
        <f t="shared" si="0"/>
        <v>0</v>
      </c>
      <c r="X8" s="85">
        <f t="shared" si="0"/>
        <v>2291.6999999999998</v>
      </c>
      <c r="Y8" s="85">
        <f t="shared" si="0"/>
        <v>0</v>
      </c>
      <c r="Z8" s="85">
        <f t="shared" si="0"/>
        <v>2287.6999999999998</v>
      </c>
      <c r="AA8" s="85">
        <f t="shared" si="0"/>
        <v>0</v>
      </c>
      <c r="AB8" s="85">
        <f t="shared" si="0"/>
        <v>2577.8000000000002</v>
      </c>
      <c r="AC8" s="85">
        <f t="shared" si="0"/>
        <v>0</v>
      </c>
      <c r="AD8" s="85">
        <f t="shared" si="0"/>
        <v>2311.9</v>
      </c>
      <c r="AE8" s="85">
        <f t="shared" si="0"/>
        <v>0</v>
      </c>
      <c r="AF8" s="85">
        <f t="shared" si="0"/>
        <v>2311.9</v>
      </c>
      <c r="AG8" s="85">
        <f t="shared" si="0"/>
        <v>0</v>
      </c>
      <c r="AI8" s="9"/>
    </row>
    <row r="9" spans="1:35" ht="37.5" customHeight="1" x14ac:dyDescent="0.25">
      <c r="A9" s="49"/>
      <c r="B9" s="87" t="s">
        <v>12</v>
      </c>
      <c r="C9" s="88" t="s">
        <v>65</v>
      </c>
      <c r="D9" s="89">
        <v>17497.599999999999</v>
      </c>
      <c r="E9" s="89">
        <v>4294.2</v>
      </c>
      <c r="F9" s="89">
        <v>16016.2</v>
      </c>
      <c r="G9" s="90">
        <v>25020</v>
      </c>
      <c r="H9" s="90">
        <v>6255</v>
      </c>
      <c r="I9" s="90">
        <v>7137.9</v>
      </c>
      <c r="J9" s="90">
        <v>2085</v>
      </c>
      <c r="K9" s="90">
        <v>2235</v>
      </c>
      <c r="L9" s="90">
        <v>2085</v>
      </c>
      <c r="M9" s="90">
        <f>2083.921+0.34175</f>
        <v>2084.3000000000002</v>
      </c>
      <c r="N9" s="89">
        <f t="shared" si="1"/>
        <v>114.1</v>
      </c>
      <c r="O9" s="90">
        <f t="shared" ref="O9:O22" si="2">I9-H9</f>
        <v>882.9</v>
      </c>
      <c r="P9" s="90">
        <v>2085</v>
      </c>
      <c r="Q9" s="90"/>
      <c r="R9" s="90">
        <v>2085</v>
      </c>
      <c r="S9" s="90"/>
      <c r="T9" s="90">
        <v>2085</v>
      </c>
      <c r="U9" s="90"/>
      <c r="V9" s="90">
        <v>2085</v>
      </c>
      <c r="W9" s="90"/>
      <c r="X9" s="90">
        <v>2085</v>
      </c>
      <c r="Y9" s="90"/>
      <c r="Z9" s="90">
        <v>2085</v>
      </c>
      <c r="AA9" s="90"/>
      <c r="AB9" s="90">
        <v>2085</v>
      </c>
      <c r="AC9" s="90"/>
      <c r="AD9" s="90">
        <v>2085</v>
      </c>
      <c r="AE9" s="90"/>
      <c r="AF9" s="90">
        <v>2085</v>
      </c>
      <c r="AG9" s="90"/>
    </row>
    <row r="10" spans="1:35" ht="40.5" hidden="1" customHeight="1" x14ac:dyDescent="0.25">
      <c r="A10" s="49"/>
      <c r="B10" s="91" t="s">
        <v>90</v>
      </c>
      <c r="C10" s="87" t="s">
        <v>91</v>
      </c>
      <c r="D10" s="92"/>
      <c r="E10" s="92">
        <v>4008.4</v>
      </c>
      <c r="F10" s="92"/>
      <c r="G10" s="90">
        <f ca="1">H10+L10+N10+P10+R10+T10+V10+X10+Z10+AB10+AD10+AF10+AH10</f>
        <v>0</v>
      </c>
      <c r="H10" s="90">
        <f ca="1">L10+N10+P10+R10+T10+V10+X10+Z10+AB10+AD10+AF10+AB10+AF10</f>
        <v>0</v>
      </c>
      <c r="I10" s="90">
        <f t="shared" ref="I10:I23" ca="1" si="3">SUM(K10+M10+O10+Q10+S10+U10+W10+Y10+AA10+AC10+AE10+AG10)</f>
        <v>0</v>
      </c>
      <c r="J10" s="90">
        <f ca="1">N10+P10+R10+T10+V10+X10+Z10+AB10+AD10+AF10+AH10+AD10+AH10</f>
        <v>0</v>
      </c>
      <c r="K10" s="90">
        <v>0</v>
      </c>
      <c r="L10" s="90">
        <f ca="1">N10+P10+R10+T10+V10+X10+Z10+AB10+AD10+AF10+AH10+#REF!+#REF!</f>
        <v>0</v>
      </c>
      <c r="M10" s="90"/>
      <c r="N10" s="90">
        <f t="shared" ca="1" si="1"/>
        <v>118.4</v>
      </c>
      <c r="O10" s="90">
        <f t="shared" ca="1" si="2"/>
        <v>1316.7</v>
      </c>
      <c r="P10" s="90" t="e">
        <f>R10+T10+V10+X10+Z10+AB10+AD10+AF10+AH10+#REF!+#REF!+#REF!+AI10</f>
        <v>#REF!</v>
      </c>
      <c r="Q10" s="90"/>
      <c r="R10" s="90" t="e">
        <f>T10+V10+X10+Z10+AB10+AD10+AF10+AH10+#REF!+#REF!+#REF!+AI10+AJ10</f>
        <v>#REF!</v>
      </c>
      <c r="S10" s="90"/>
      <c r="T10" s="90" t="e">
        <f>V10+X10+Z10+AB10+AD10+AF10+AH10+#REF!+#REF!+#REF!+AI10+AJ10+AK10</f>
        <v>#REF!</v>
      </c>
      <c r="U10" s="90"/>
      <c r="V10" s="90" t="e">
        <f>X10+Z10+AB10+AD10+AF10+AH10+#REF!+#REF!+#REF!+AI10+AJ10+AK10+AL10</f>
        <v>#REF!</v>
      </c>
      <c r="W10" s="90"/>
      <c r="X10" s="90" t="e">
        <f>Z10+AB10+AD10+AF10+AH10+#REF!+#REF!+#REF!+AI10+AJ10+AK10+AL10+AM10</f>
        <v>#REF!</v>
      </c>
      <c r="Y10" s="90"/>
      <c r="Z10" s="90" t="e">
        <f>AB10+AD10+AF10+AH10+#REF!+#REF!+#REF!+AI10+AJ10+AK10+AL10+AM10+AN10</f>
        <v>#REF!</v>
      </c>
      <c r="AA10" s="90"/>
      <c r="AB10" s="90" t="e">
        <f>AD10+AF10+AH10+#REF!+#REF!+#REF!+AI10+AJ10+AK10+AL10+AM10+AN10+AO10</f>
        <v>#REF!</v>
      </c>
      <c r="AC10" s="90"/>
      <c r="AD10" s="90" t="e">
        <f>AF10+AH10+#REF!+#REF!+#REF!+AI10+AJ10+AK10+AL10+AM10+AN10+AO10+AP10</f>
        <v>#REF!</v>
      </c>
      <c r="AE10" s="90"/>
      <c r="AF10" s="90" t="e">
        <f>AH10+#REF!+#REF!+#REF!+AI10+AJ10+AK10+AL10+AM10+AN10+AO10+AP10+AQ10</f>
        <v>#REF!</v>
      </c>
      <c r="AG10" s="90"/>
    </row>
    <row r="11" spans="1:35" x14ac:dyDescent="0.25">
      <c r="A11" s="49"/>
      <c r="B11" s="87" t="s">
        <v>13</v>
      </c>
      <c r="C11" s="87" t="s">
        <v>95</v>
      </c>
      <c r="D11" s="92">
        <v>0</v>
      </c>
      <c r="E11" s="92">
        <v>83</v>
      </c>
      <c r="F11" s="92"/>
      <c r="G11" s="90">
        <v>2035.5</v>
      </c>
      <c r="H11" s="90">
        <v>545.9</v>
      </c>
      <c r="I11" s="90">
        <v>381.4</v>
      </c>
      <c r="J11" s="90">
        <f>SUM(J13:J16)</f>
        <v>358.9</v>
      </c>
      <c r="K11" s="90">
        <f t="shared" ref="K11:AG11" si="4">SUM(K13:K16)</f>
        <v>137.4</v>
      </c>
      <c r="L11" s="90">
        <f t="shared" si="4"/>
        <v>96.1</v>
      </c>
      <c r="M11" s="90">
        <f t="shared" si="4"/>
        <v>131.5</v>
      </c>
      <c r="N11" s="90">
        <f t="shared" si="1"/>
        <v>69.900000000000006</v>
      </c>
      <c r="O11" s="90">
        <f t="shared" si="2"/>
        <v>-164.5</v>
      </c>
      <c r="P11" s="90">
        <f t="shared" si="4"/>
        <v>310.60000000000002</v>
      </c>
      <c r="Q11" s="90">
        <f t="shared" si="4"/>
        <v>0</v>
      </c>
      <c r="R11" s="90">
        <f t="shared" si="4"/>
        <v>74.2</v>
      </c>
      <c r="S11" s="90">
        <f t="shared" si="4"/>
        <v>0</v>
      </c>
      <c r="T11" s="90">
        <f t="shared" si="4"/>
        <v>91.6</v>
      </c>
      <c r="U11" s="90">
        <f t="shared" si="4"/>
        <v>0</v>
      </c>
      <c r="V11" s="90">
        <f t="shared" si="4"/>
        <v>310.39999999999998</v>
      </c>
      <c r="W11" s="90">
        <f t="shared" si="4"/>
        <v>0</v>
      </c>
      <c r="X11" s="90">
        <f t="shared" si="4"/>
        <v>74.2</v>
      </c>
      <c r="Y11" s="90">
        <f t="shared" si="4"/>
        <v>0</v>
      </c>
      <c r="Z11" s="90">
        <f t="shared" si="4"/>
        <v>74.2</v>
      </c>
      <c r="AA11" s="90">
        <f t="shared" si="4"/>
        <v>0</v>
      </c>
      <c r="AB11" s="90">
        <f t="shared" si="4"/>
        <v>362.2</v>
      </c>
      <c r="AC11" s="90">
        <f t="shared" si="4"/>
        <v>0</v>
      </c>
      <c r="AD11" s="90">
        <f t="shared" si="4"/>
        <v>96.1</v>
      </c>
      <c r="AE11" s="90">
        <f t="shared" si="4"/>
        <v>0</v>
      </c>
      <c r="AF11" s="90">
        <f t="shared" si="4"/>
        <v>96.1</v>
      </c>
      <c r="AG11" s="90">
        <f t="shared" si="4"/>
        <v>0</v>
      </c>
    </row>
    <row r="12" spans="1:35" hidden="1" x14ac:dyDescent="0.25">
      <c r="A12" s="49"/>
      <c r="B12" s="87" t="s">
        <v>15</v>
      </c>
      <c r="C12" s="87" t="s">
        <v>78</v>
      </c>
      <c r="D12" s="92">
        <v>0</v>
      </c>
      <c r="E12" s="92">
        <v>110.1</v>
      </c>
      <c r="F12" s="92"/>
      <c r="G12" s="90" t="e">
        <f ca="1">H12+L12+N12+P12+R12+T12+V12+X12+Z12+AB12+AD12+AF12</f>
        <v>#DIV/0!</v>
      </c>
      <c r="H12" s="90" t="e">
        <f t="shared" ref="H12:H18" ca="1" si="5">J12+L12+N12</f>
        <v>#DIV/0!</v>
      </c>
      <c r="I12" s="90">
        <f t="shared" ca="1" si="3"/>
        <v>0</v>
      </c>
      <c r="J12" s="90">
        <v>0</v>
      </c>
      <c r="K12" s="90"/>
      <c r="L12" s="90">
        <v>0</v>
      </c>
      <c r="M12" s="90"/>
      <c r="N12" s="90">
        <f t="shared" ca="1" si="1"/>
        <v>118.4</v>
      </c>
      <c r="O12" s="90">
        <f t="shared" ca="1" si="2"/>
        <v>1316.7</v>
      </c>
      <c r="P12" s="90">
        <v>0</v>
      </c>
      <c r="Q12" s="90"/>
      <c r="R12" s="90">
        <v>0</v>
      </c>
      <c r="S12" s="90"/>
      <c r="T12" s="90">
        <v>0</v>
      </c>
      <c r="U12" s="90"/>
      <c r="V12" s="90">
        <v>0</v>
      </c>
      <c r="W12" s="90"/>
      <c r="X12" s="90">
        <v>0</v>
      </c>
      <c r="Y12" s="90"/>
      <c r="Z12" s="90">
        <v>0</v>
      </c>
      <c r="AA12" s="90"/>
      <c r="AB12" s="90">
        <v>0</v>
      </c>
      <c r="AC12" s="93"/>
      <c r="AD12" s="90">
        <v>0</v>
      </c>
      <c r="AE12" s="90"/>
      <c r="AF12" s="90">
        <v>0</v>
      </c>
      <c r="AG12" s="90"/>
    </row>
    <row r="13" spans="1:35" ht="45" customHeight="1" x14ac:dyDescent="0.25">
      <c r="A13" s="49"/>
      <c r="B13" s="87" t="s">
        <v>96</v>
      </c>
      <c r="C13" s="88" t="s">
        <v>97</v>
      </c>
      <c r="D13" s="92"/>
      <c r="E13" s="89"/>
      <c r="F13" s="89"/>
      <c r="G13" s="90">
        <v>993.6</v>
      </c>
      <c r="H13" s="90">
        <v>278.60000000000002</v>
      </c>
      <c r="I13" s="90">
        <v>96.8</v>
      </c>
      <c r="J13" s="90">
        <v>94.6</v>
      </c>
      <c r="K13" s="90">
        <v>0</v>
      </c>
      <c r="L13" s="90">
        <v>94.6</v>
      </c>
      <c r="M13" s="90">
        <v>50.2</v>
      </c>
      <c r="N13" s="90">
        <f t="shared" si="1"/>
        <v>34.700000000000003</v>
      </c>
      <c r="O13" s="90">
        <f>I13-H13</f>
        <v>-181.8</v>
      </c>
      <c r="P13" s="90">
        <v>72.7</v>
      </c>
      <c r="Q13" s="90"/>
      <c r="R13" s="90">
        <v>72.7</v>
      </c>
      <c r="S13" s="90"/>
      <c r="T13" s="90">
        <v>72.8</v>
      </c>
      <c r="U13" s="90"/>
      <c r="V13" s="90">
        <v>72.8</v>
      </c>
      <c r="W13" s="90"/>
      <c r="X13" s="90">
        <v>72.7</v>
      </c>
      <c r="Y13" s="90"/>
      <c r="Z13" s="90">
        <v>72.7</v>
      </c>
      <c r="AA13" s="90"/>
      <c r="AB13" s="90">
        <v>89.4</v>
      </c>
      <c r="AC13" s="90"/>
      <c r="AD13" s="90">
        <v>94.6</v>
      </c>
      <c r="AE13" s="90"/>
      <c r="AF13" s="90">
        <v>94.6</v>
      </c>
      <c r="AG13" s="90"/>
    </row>
    <row r="14" spans="1:35" ht="30.75" customHeight="1" x14ac:dyDescent="0.25">
      <c r="A14" s="49"/>
      <c r="B14" s="87" t="s">
        <v>98</v>
      </c>
      <c r="C14" s="88" t="s">
        <v>118</v>
      </c>
      <c r="D14" s="89"/>
      <c r="E14" s="89"/>
      <c r="F14" s="89"/>
      <c r="G14" s="90">
        <f>J14+L14+N14+P14+R14+T14+V14+X14+Z14+AB14+AD14+AF14</f>
        <v>66.599999999999994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f t="shared" si="2"/>
        <v>0</v>
      </c>
      <c r="P14" s="90">
        <v>33.299999999999997</v>
      </c>
      <c r="Q14" s="90"/>
      <c r="R14" s="90">
        <v>0</v>
      </c>
      <c r="S14" s="90"/>
      <c r="T14" s="90">
        <v>0</v>
      </c>
      <c r="U14" s="90"/>
      <c r="V14" s="90">
        <v>0</v>
      </c>
      <c r="W14" s="90"/>
      <c r="X14" s="90">
        <v>0</v>
      </c>
      <c r="Y14" s="90"/>
      <c r="Z14" s="90">
        <v>0</v>
      </c>
      <c r="AA14" s="90"/>
      <c r="AB14" s="90">
        <v>33.299999999999997</v>
      </c>
      <c r="AC14" s="90"/>
      <c r="AD14" s="90">
        <v>0</v>
      </c>
      <c r="AE14" s="90"/>
      <c r="AF14" s="90">
        <v>0</v>
      </c>
      <c r="AG14" s="90"/>
    </row>
    <row r="15" spans="1:35" ht="41.25" customHeight="1" x14ac:dyDescent="0.25">
      <c r="A15" s="49"/>
      <c r="B15" s="87" t="s">
        <v>99</v>
      </c>
      <c r="C15" s="87" t="s">
        <v>119</v>
      </c>
      <c r="D15" s="89"/>
      <c r="E15" s="89"/>
      <c r="F15" s="89"/>
      <c r="G15" s="90">
        <v>0</v>
      </c>
      <c r="H15" s="90">
        <v>0</v>
      </c>
      <c r="I15" s="90">
        <v>191.2</v>
      </c>
      <c r="J15" s="90">
        <v>0</v>
      </c>
      <c r="K15" s="90">
        <v>72.599999999999994</v>
      </c>
      <c r="L15" s="90">
        <v>0</v>
      </c>
      <c r="M15" s="90">
        <v>57.9</v>
      </c>
      <c r="N15" s="90">
        <v>0</v>
      </c>
      <c r="O15" s="90">
        <f t="shared" si="2"/>
        <v>191.2</v>
      </c>
      <c r="P15" s="90">
        <v>0</v>
      </c>
      <c r="Q15" s="90"/>
      <c r="R15" s="90">
        <v>0</v>
      </c>
      <c r="S15" s="90"/>
      <c r="T15" s="90">
        <v>0</v>
      </c>
      <c r="U15" s="90"/>
      <c r="V15" s="90">
        <v>0</v>
      </c>
      <c r="W15" s="90"/>
      <c r="X15" s="90">
        <v>0</v>
      </c>
      <c r="Y15" s="90"/>
      <c r="Z15" s="90">
        <v>0</v>
      </c>
      <c r="AA15" s="90"/>
      <c r="AB15" s="90">
        <v>0</v>
      </c>
      <c r="AC15" s="90"/>
      <c r="AD15" s="90">
        <v>0</v>
      </c>
      <c r="AE15" s="90"/>
      <c r="AF15" s="90">
        <v>0</v>
      </c>
      <c r="AG15" s="90"/>
    </row>
    <row r="16" spans="1:35" ht="27.75" customHeight="1" x14ac:dyDescent="0.25">
      <c r="A16" s="49"/>
      <c r="B16" s="87" t="s">
        <v>103</v>
      </c>
      <c r="C16" s="88" t="s">
        <v>120</v>
      </c>
      <c r="D16" s="89"/>
      <c r="E16" s="89"/>
      <c r="F16" s="89"/>
      <c r="G16" s="90">
        <v>975.3</v>
      </c>
      <c r="H16" s="90">
        <v>267.3</v>
      </c>
      <c r="I16" s="90">
        <v>93.4</v>
      </c>
      <c r="J16" s="90">
        <v>264.3</v>
      </c>
      <c r="K16" s="90">
        <v>64.8</v>
      </c>
      <c r="L16" s="90">
        <v>1.5</v>
      </c>
      <c r="M16" s="90">
        <v>23.4</v>
      </c>
      <c r="N16" s="90">
        <f t="shared" si="1"/>
        <v>34.9</v>
      </c>
      <c r="O16" s="90">
        <f t="shared" si="2"/>
        <v>-173.9</v>
      </c>
      <c r="P16" s="90">
        <v>204.6</v>
      </c>
      <c r="Q16" s="90"/>
      <c r="R16" s="90">
        <v>1.5</v>
      </c>
      <c r="S16" s="90"/>
      <c r="T16" s="90">
        <v>18.8</v>
      </c>
      <c r="U16" s="90"/>
      <c r="V16" s="90">
        <v>237.6</v>
      </c>
      <c r="W16" s="90"/>
      <c r="X16" s="90">
        <v>1.5</v>
      </c>
      <c r="Y16" s="90"/>
      <c r="Z16" s="90">
        <v>1.5</v>
      </c>
      <c r="AA16" s="90"/>
      <c r="AB16" s="90">
        <v>239.5</v>
      </c>
      <c r="AC16" s="90"/>
      <c r="AD16" s="90">
        <v>1.5</v>
      </c>
      <c r="AE16" s="90"/>
      <c r="AF16" s="90">
        <v>1.5</v>
      </c>
      <c r="AG16" s="90"/>
    </row>
    <row r="17" spans="1:38" ht="36.75" hidden="1" customHeight="1" x14ac:dyDescent="0.25">
      <c r="A17" s="49"/>
      <c r="B17" s="87" t="s">
        <v>63</v>
      </c>
      <c r="C17" s="87" t="s">
        <v>49</v>
      </c>
      <c r="D17" s="89"/>
      <c r="E17" s="89"/>
      <c r="F17" s="89"/>
      <c r="G17" s="90" t="e">
        <f ca="1">H17+L17+N17+P17+R17+T17+V17+X17+Z17+AB17+AD17+AF17+AH17</f>
        <v>#DIV/0!</v>
      </c>
      <c r="H17" s="90" t="e">
        <f t="shared" ca="1" si="5"/>
        <v>#DIV/0!</v>
      </c>
      <c r="I17" s="90">
        <f t="shared" ca="1" si="3"/>
        <v>0</v>
      </c>
      <c r="J17" s="90" t="e">
        <f ca="1">L17+N17+P17</f>
        <v>#DIV/0!</v>
      </c>
      <c r="K17" s="90"/>
      <c r="L17" s="90"/>
      <c r="M17" s="90"/>
      <c r="N17" s="90">
        <f t="shared" ca="1" si="1"/>
        <v>118.4</v>
      </c>
      <c r="O17" s="90">
        <f t="shared" ca="1" si="2"/>
        <v>1316.7</v>
      </c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</row>
    <row r="18" spans="1:38" ht="39" hidden="1" customHeight="1" x14ac:dyDescent="0.25">
      <c r="A18" s="49"/>
      <c r="B18" s="87" t="s">
        <v>63</v>
      </c>
      <c r="C18" s="87" t="s">
        <v>68</v>
      </c>
      <c r="D18" s="89">
        <v>0</v>
      </c>
      <c r="E18" s="89">
        <v>0</v>
      </c>
      <c r="F18" s="89"/>
      <c r="G18" s="90" t="e">
        <f ca="1">H18+L18+N18+P18+R18+T18+V18+X18+Z18+AB18+AD18+AF18+AH18</f>
        <v>#DIV/0!</v>
      </c>
      <c r="H18" s="90" t="e">
        <f t="shared" ca="1" si="5"/>
        <v>#DIV/0!</v>
      </c>
      <c r="I18" s="90">
        <f t="shared" ca="1" si="3"/>
        <v>0</v>
      </c>
      <c r="J18" s="90" t="e">
        <f ca="1">L18+N18+P18</f>
        <v>#DIV/0!</v>
      </c>
      <c r="K18" s="90"/>
      <c r="L18" s="90"/>
      <c r="M18" s="90"/>
      <c r="N18" s="90">
        <f t="shared" ca="1" si="1"/>
        <v>118.4</v>
      </c>
      <c r="O18" s="90">
        <f t="shared" ca="1" si="2"/>
        <v>1316.7</v>
      </c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</row>
    <row r="19" spans="1:38" ht="27" customHeight="1" x14ac:dyDescent="0.25">
      <c r="A19" s="49"/>
      <c r="B19" s="91" t="s">
        <v>14</v>
      </c>
      <c r="C19" s="87" t="s">
        <v>87</v>
      </c>
      <c r="D19" s="89"/>
      <c r="E19" s="89"/>
      <c r="F19" s="89"/>
      <c r="G19" s="90">
        <v>0</v>
      </c>
      <c r="H19" s="90">
        <v>0</v>
      </c>
      <c r="I19" s="90">
        <v>671.1</v>
      </c>
      <c r="J19" s="90">
        <v>0</v>
      </c>
      <c r="K19" s="90">
        <v>324.2</v>
      </c>
      <c r="L19" s="90">
        <v>0</v>
      </c>
      <c r="M19" s="90">
        <v>296.60000000000002</v>
      </c>
      <c r="N19" s="90">
        <v>0</v>
      </c>
      <c r="O19" s="90">
        <f t="shared" si="2"/>
        <v>671.1</v>
      </c>
      <c r="P19" s="90">
        <v>0</v>
      </c>
      <c r="Q19" s="90"/>
      <c r="R19" s="90">
        <v>0</v>
      </c>
      <c r="S19" s="90"/>
      <c r="T19" s="90">
        <v>0</v>
      </c>
      <c r="U19" s="90"/>
      <c r="V19" s="90">
        <v>0</v>
      </c>
      <c r="W19" s="90"/>
      <c r="X19" s="90">
        <v>0</v>
      </c>
      <c r="Y19" s="90"/>
      <c r="Z19" s="90">
        <v>0</v>
      </c>
      <c r="AA19" s="90"/>
      <c r="AB19" s="90">
        <v>0</v>
      </c>
      <c r="AC19" s="90"/>
      <c r="AD19" s="90">
        <v>0</v>
      </c>
      <c r="AE19" s="90"/>
      <c r="AF19" s="90">
        <v>0</v>
      </c>
      <c r="AG19" s="90"/>
    </row>
    <row r="20" spans="1:38" ht="27" customHeight="1" x14ac:dyDescent="0.25">
      <c r="A20" s="49"/>
      <c r="B20" s="91" t="s">
        <v>15</v>
      </c>
      <c r="C20" s="87" t="s">
        <v>104</v>
      </c>
      <c r="D20" s="89"/>
      <c r="E20" s="89"/>
      <c r="F20" s="89"/>
      <c r="G20" s="90">
        <v>177.9</v>
      </c>
      <c r="H20" s="90">
        <v>31.2</v>
      </c>
      <c r="I20" s="90">
        <v>4.4000000000000004</v>
      </c>
      <c r="J20" s="90">
        <v>8.8000000000000007</v>
      </c>
      <c r="K20" s="90">
        <v>0</v>
      </c>
      <c r="L20" s="90">
        <v>10.5</v>
      </c>
      <c r="M20" s="90">
        <v>4.4000000000000004</v>
      </c>
      <c r="N20" s="90">
        <f t="shared" si="1"/>
        <v>14.1</v>
      </c>
      <c r="O20" s="90">
        <f t="shared" si="2"/>
        <v>-26.8</v>
      </c>
      <c r="P20" s="90">
        <v>15.3</v>
      </c>
      <c r="Q20" s="90"/>
      <c r="R20" s="90">
        <v>13.5</v>
      </c>
      <c r="S20" s="90"/>
      <c r="T20" s="90">
        <v>18</v>
      </c>
      <c r="U20" s="90"/>
      <c r="V20" s="90">
        <v>18.2</v>
      </c>
      <c r="W20" s="90"/>
      <c r="X20" s="90">
        <v>18.2</v>
      </c>
      <c r="Y20" s="90"/>
      <c r="Z20" s="90">
        <v>14.2</v>
      </c>
      <c r="AA20" s="90"/>
      <c r="AB20" s="90">
        <v>16.3</v>
      </c>
      <c r="AC20" s="90"/>
      <c r="AD20" s="90">
        <v>16.5</v>
      </c>
      <c r="AE20" s="90"/>
      <c r="AF20" s="90">
        <v>16.5</v>
      </c>
      <c r="AG20" s="90"/>
    </row>
    <row r="21" spans="1:38" ht="32.25" customHeight="1" x14ac:dyDescent="0.25">
      <c r="A21" s="49"/>
      <c r="B21" s="87" t="s">
        <v>63</v>
      </c>
      <c r="C21" s="87" t="s">
        <v>64</v>
      </c>
      <c r="D21" s="89">
        <v>867.2</v>
      </c>
      <c r="E21" s="89">
        <v>433.5</v>
      </c>
      <c r="F21" s="89">
        <v>828.2</v>
      </c>
      <c r="G21" s="90">
        <v>1364.4</v>
      </c>
      <c r="H21" s="90">
        <v>341.1</v>
      </c>
      <c r="I21" s="90">
        <v>296.10000000000002</v>
      </c>
      <c r="J21" s="90">
        <v>113.7</v>
      </c>
      <c r="K21" s="90">
        <v>98.7</v>
      </c>
      <c r="L21" s="90">
        <v>113.7</v>
      </c>
      <c r="M21" s="90">
        <v>98.7</v>
      </c>
      <c r="N21" s="90">
        <f t="shared" si="1"/>
        <v>86.8</v>
      </c>
      <c r="O21" s="90">
        <f t="shared" si="2"/>
        <v>-45</v>
      </c>
      <c r="P21" s="90">
        <v>113.7</v>
      </c>
      <c r="Q21" s="90"/>
      <c r="R21" s="90">
        <v>113.7</v>
      </c>
      <c r="S21" s="90"/>
      <c r="T21" s="90">
        <v>113.7</v>
      </c>
      <c r="U21" s="90"/>
      <c r="V21" s="90">
        <v>113.7</v>
      </c>
      <c r="W21" s="90"/>
      <c r="X21" s="90">
        <v>113.7</v>
      </c>
      <c r="Y21" s="90"/>
      <c r="Z21" s="90">
        <v>113.7</v>
      </c>
      <c r="AA21" s="90"/>
      <c r="AB21" s="90">
        <v>113.7</v>
      </c>
      <c r="AC21" s="90"/>
      <c r="AD21" s="90">
        <v>113.7</v>
      </c>
      <c r="AE21" s="90"/>
      <c r="AF21" s="90">
        <v>113.7</v>
      </c>
      <c r="AG21" s="90"/>
    </row>
    <row r="22" spans="1:38" ht="26.25" customHeight="1" x14ac:dyDescent="0.25">
      <c r="A22" s="49"/>
      <c r="B22" s="87" t="s">
        <v>88</v>
      </c>
      <c r="C22" s="87" t="s">
        <v>75</v>
      </c>
      <c r="D22" s="89"/>
      <c r="E22" s="89"/>
      <c r="F22" s="89"/>
      <c r="G22" s="90">
        <v>7.2</v>
      </c>
      <c r="H22" s="90">
        <v>1.8</v>
      </c>
      <c r="I22" s="90">
        <v>0.8</v>
      </c>
      <c r="J22" s="90">
        <v>0.6</v>
      </c>
      <c r="K22" s="90">
        <v>0.2</v>
      </c>
      <c r="L22" s="90">
        <v>0.6</v>
      </c>
      <c r="M22" s="90">
        <v>0.4</v>
      </c>
      <c r="N22" s="90">
        <f t="shared" si="1"/>
        <v>44.4</v>
      </c>
      <c r="O22" s="90">
        <f t="shared" si="2"/>
        <v>-1</v>
      </c>
      <c r="P22" s="90">
        <v>0.6</v>
      </c>
      <c r="Q22" s="90"/>
      <c r="R22" s="90">
        <v>0.6</v>
      </c>
      <c r="S22" s="90"/>
      <c r="T22" s="90">
        <v>0.6</v>
      </c>
      <c r="U22" s="90"/>
      <c r="V22" s="90">
        <v>0.6</v>
      </c>
      <c r="W22" s="90"/>
      <c r="X22" s="90">
        <v>0.6</v>
      </c>
      <c r="Y22" s="90"/>
      <c r="Z22" s="90">
        <v>0.6</v>
      </c>
      <c r="AA22" s="90"/>
      <c r="AB22" s="90">
        <v>0.6</v>
      </c>
      <c r="AC22" s="90"/>
      <c r="AD22" s="90">
        <v>0.6</v>
      </c>
      <c r="AE22" s="90"/>
      <c r="AF22" s="90">
        <v>0.6</v>
      </c>
      <c r="AG22" s="90"/>
    </row>
    <row r="23" spans="1:38" ht="42.75" hidden="1" customHeight="1" x14ac:dyDescent="0.25">
      <c r="A23" s="49"/>
      <c r="B23" s="87" t="s">
        <v>88</v>
      </c>
      <c r="C23" s="87" t="s">
        <v>87</v>
      </c>
      <c r="D23" s="89">
        <v>9.6999999999999993</v>
      </c>
      <c r="E23" s="89">
        <v>0</v>
      </c>
      <c r="F23" s="89">
        <v>36.1</v>
      </c>
      <c r="G23" s="90">
        <v>0</v>
      </c>
      <c r="H23" s="90">
        <v>0</v>
      </c>
      <c r="I23" s="90">
        <f t="shared" si="3"/>
        <v>0</v>
      </c>
      <c r="J23" s="90">
        <v>0</v>
      </c>
      <c r="K23" s="90">
        <v>0</v>
      </c>
      <c r="L23" s="90">
        <v>0</v>
      </c>
      <c r="M23" s="90"/>
      <c r="N23" s="90" t="e">
        <f t="shared" ref="N23" si="6">M23/L23*100</f>
        <v>#DIV/0!</v>
      </c>
      <c r="O23" s="90"/>
      <c r="P23" s="90">
        <v>0</v>
      </c>
      <c r="Q23" s="90"/>
      <c r="R23" s="90">
        <v>0</v>
      </c>
      <c r="S23" s="90"/>
      <c r="T23" s="90">
        <v>0</v>
      </c>
      <c r="U23" s="90"/>
      <c r="V23" s="90">
        <v>0</v>
      </c>
      <c r="W23" s="90"/>
      <c r="X23" s="90">
        <v>0</v>
      </c>
      <c r="Y23" s="90"/>
      <c r="Z23" s="90">
        <v>0</v>
      </c>
      <c r="AA23" s="90"/>
      <c r="AB23" s="90">
        <v>0</v>
      </c>
      <c r="AC23" s="90"/>
      <c r="AD23" s="90">
        <v>0</v>
      </c>
      <c r="AE23" s="90"/>
      <c r="AF23" s="90">
        <v>0</v>
      </c>
      <c r="AG23" s="90"/>
    </row>
    <row r="24" spans="1:38" ht="83.25" hidden="1" customHeight="1" x14ac:dyDescent="0.25">
      <c r="A24" s="49"/>
      <c r="B24" s="87"/>
      <c r="C24" s="87"/>
      <c r="D24" s="89"/>
      <c r="E24" s="89"/>
      <c r="F24" s="89"/>
      <c r="G24" s="90"/>
      <c r="H24" s="90"/>
      <c r="I24" s="90"/>
      <c r="J24" s="90"/>
      <c r="K24" s="90"/>
      <c r="L24" s="90"/>
      <c r="M24" s="90"/>
      <c r="N24" s="90" t="e">
        <f>M24/L24*100</f>
        <v>#DIV/0!</v>
      </c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</row>
    <row r="25" spans="1:38" s="7" customFormat="1" x14ac:dyDescent="0.25">
      <c r="A25" s="94"/>
      <c r="B25" s="84">
        <v>2</v>
      </c>
      <c r="C25" s="84" t="s">
        <v>16</v>
      </c>
      <c r="D25" s="95">
        <f>D26+D27+D28+D30+D35+D39+D43+D44+D45+D46+D57+58:58</f>
        <v>18495.7</v>
      </c>
      <c r="E25" s="95">
        <f>E26+E27+E28+E30+E35+E39+E43+E44+E45+E46+E57+58:58</f>
        <v>8292.7000000000007</v>
      </c>
      <c r="F25" s="95">
        <f>F26+F27+F30+F35+F39+F43++F44+F45+F46+F57+F58</f>
        <v>16799.7</v>
      </c>
      <c r="G25" s="95">
        <f>G26+G27+G30+G35+G39+G43+G44+G45+G46+G56+G57</f>
        <v>28605</v>
      </c>
      <c r="H25" s="95">
        <f>H26+H27+H30+H35+H39+H43+H44+H45+H46+H56+H57</f>
        <v>7175</v>
      </c>
      <c r="I25" s="95">
        <f>I26+I27+I30+I35+I39+I43+I44+I45+I46+I56+I57</f>
        <v>7803.9</v>
      </c>
      <c r="J25" s="95">
        <f>J26+J27+J30+J35+J39+J43+J44+J45+J46+J57+J56</f>
        <v>2567</v>
      </c>
      <c r="K25" s="95">
        <f>K26+K27+K30+K35+K39+K43+K44+K45+K46+K57+K56</f>
        <v>2614.5</v>
      </c>
      <c r="L25" s="95">
        <f>L26+L27+L30+L35+L39+L43+L44+L45+L46+L57+L56</f>
        <v>2305.9</v>
      </c>
      <c r="M25" s="95">
        <f>M26+M27+M30+M35+M39+M43+M44+M45+M46+M57+M56</f>
        <v>2644.5</v>
      </c>
      <c r="N25" s="95">
        <f t="shared" ref="N25:N58" si="7">I25/H25*100</f>
        <v>108.8</v>
      </c>
      <c r="O25" s="95">
        <f t="shared" ref="O25:O59" si="8">I25-H25</f>
        <v>628.9</v>
      </c>
      <c r="P25" s="95">
        <f t="shared" ref="P25:AG25" si="9">P26+P27+P30+P35+P39+P43+P44+P45+P46+P57+P56</f>
        <v>2525.1999999999998</v>
      </c>
      <c r="Q25" s="95">
        <f t="shared" si="9"/>
        <v>0</v>
      </c>
      <c r="R25" s="95">
        <f t="shared" si="9"/>
        <v>2287</v>
      </c>
      <c r="S25" s="95">
        <f t="shared" si="9"/>
        <v>0</v>
      </c>
      <c r="T25" s="95">
        <f t="shared" si="9"/>
        <v>2308.9</v>
      </c>
      <c r="U25" s="95">
        <f t="shared" si="9"/>
        <v>0</v>
      </c>
      <c r="V25" s="95">
        <f t="shared" si="9"/>
        <v>2527.9</v>
      </c>
      <c r="W25" s="95">
        <f t="shared" si="9"/>
        <v>0</v>
      </c>
      <c r="X25" s="95">
        <f t="shared" si="9"/>
        <v>2291.6999999999998</v>
      </c>
      <c r="Y25" s="95">
        <f t="shared" si="9"/>
        <v>0</v>
      </c>
      <c r="Z25" s="95">
        <f t="shared" si="9"/>
        <v>2287.6999999999998</v>
      </c>
      <c r="AA25" s="95">
        <f t="shared" si="9"/>
        <v>0</v>
      </c>
      <c r="AB25" s="95">
        <f t="shared" si="9"/>
        <v>2577.8000000000002</v>
      </c>
      <c r="AC25" s="95">
        <f t="shared" si="9"/>
        <v>0</v>
      </c>
      <c r="AD25" s="95">
        <f t="shared" si="9"/>
        <v>2311.9</v>
      </c>
      <c r="AE25" s="95">
        <f t="shared" si="9"/>
        <v>0</v>
      </c>
      <c r="AF25" s="95">
        <f t="shared" si="9"/>
        <v>2311.9</v>
      </c>
      <c r="AG25" s="95">
        <f t="shared" si="9"/>
        <v>0</v>
      </c>
    </row>
    <row r="26" spans="1:38" ht="26.25" customHeight="1" x14ac:dyDescent="0.25">
      <c r="A26" s="49"/>
      <c r="B26" s="96" t="s">
        <v>17</v>
      </c>
      <c r="C26" s="87" t="s">
        <v>18</v>
      </c>
      <c r="D26" s="97">
        <v>12530.2</v>
      </c>
      <c r="E26" s="97">
        <v>4336.3</v>
      </c>
      <c r="F26" s="97">
        <v>11297.5</v>
      </c>
      <c r="G26" s="98">
        <v>18851.2</v>
      </c>
      <c r="H26" s="98">
        <v>4613</v>
      </c>
      <c r="I26" s="98">
        <v>4604.2</v>
      </c>
      <c r="J26" s="98">
        <v>1539.8</v>
      </c>
      <c r="K26" s="98">
        <v>1489.8</v>
      </c>
      <c r="L26" s="98">
        <v>1536.6</v>
      </c>
      <c r="M26" s="98">
        <v>1461.1</v>
      </c>
      <c r="N26" s="98">
        <f t="shared" si="7"/>
        <v>99.8</v>
      </c>
      <c r="O26" s="98">
        <f t="shared" si="8"/>
        <v>-8.8000000000000007</v>
      </c>
      <c r="P26" s="98">
        <v>1576.3</v>
      </c>
      <c r="Q26" s="98"/>
      <c r="R26" s="98">
        <v>1577.1</v>
      </c>
      <c r="S26" s="98"/>
      <c r="T26" s="98">
        <v>1579.2</v>
      </c>
      <c r="U26" s="98"/>
      <c r="V26" s="98">
        <v>1583.8</v>
      </c>
      <c r="W26" s="98"/>
      <c r="X26" s="98">
        <v>1583.8</v>
      </c>
      <c r="Y26" s="98"/>
      <c r="Z26" s="98">
        <v>1583</v>
      </c>
      <c r="AA26" s="98"/>
      <c r="AB26" s="98">
        <v>1582.9</v>
      </c>
      <c r="AC26" s="98"/>
      <c r="AD26" s="98">
        <v>1584.7</v>
      </c>
      <c r="AE26" s="98"/>
      <c r="AF26" s="98">
        <v>1587.4</v>
      </c>
      <c r="AG26" s="98"/>
    </row>
    <row r="27" spans="1:38" ht="24.75" customHeight="1" x14ac:dyDescent="0.25">
      <c r="A27" s="49"/>
      <c r="B27" s="96" t="s">
        <v>19</v>
      </c>
      <c r="C27" s="87" t="s">
        <v>20</v>
      </c>
      <c r="D27" s="97">
        <v>2777</v>
      </c>
      <c r="E27" s="97">
        <v>959.3</v>
      </c>
      <c r="F27" s="97">
        <v>2499.8000000000002</v>
      </c>
      <c r="G27" s="98">
        <v>4147.2</v>
      </c>
      <c r="H27" s="98">
        <v>1014.9</v>
      </c>
      <c r="I27" s="98">
        <v>1014.5</v>
      </c>
      <c r="J27" s="98">
        <f>J26*0.22-0.1</f>
        <v>338.7</v>
      </c>
      <c r="K27" s="98">
        <v>338.7</v>
      </c>
      <c r="L27" s="98">
        <f t="shared" ref="L27:R27" si="10">L26*0.22</f>
        <v>338.1</v>
      </c>
      <c r="M27" s="98">
        <f>315.3+6.267</f>
        <v>321.60000000000002</v>
      </c>
      <c r="N27" s="98">
        <f t="shared" si="7"/>
        <v>100</v>
      </c>
      <c r="O27" s="98">
        <f t="shared" si="8"/>
        <v>-0.4</v>
      </c>
      <c r="P27" s="98">
        <f t="shared" si="10"/>
        <v>346.8</v>
      </c>
      <c r="Q27" s="98"/>
      <c r="R27" s="98">
        <f t="shared" si="10"/>
        <v>347</v>
      </c>
      <c r="S27" s="98"/>
      <c r="T27" s="98">
        <f>T26*0.22</f>
        <v>347.4</v>
      </c>
      <c r="U27" s="98"/>
      <c r="V27" s="98">
        <f>V26*0.22</f>
        <v>348.4</v>
      </c>
      <c r="W27" s="98"/>
      <c r="X27" s="98">
        <f>X26*0.22-0.01</f>
        <v>348.4</v>
      </c>
      <c r="Y27" s="98"/>
      <c r="Z27" s="98">
        <f>Z26*0.22</f>
        <v>348.3</v>
      </c>
      <c r="AA27" s="98"/>
      <c r="AB27" s="98">
        <f>AB26*0.22</f>
        <v>348.2</v>
      </c>
      <c r="AC27" s="98"/>
      <c r="AD27" s="98">
        <f>AD26*0.22</f>
        <v>348.6</v>
      </c>
      <c r="AE27" s="98"/>
      <c r="AF27" s="98">
        <f>AF26*0.22</f>
        <v>349.2</v>
      </c>
      <c r="AG27" s="98"/>
    </row>
    <row r="28" spans="1:38" hidden="1" x14ac:dyDescent="0.25">
      <c r="A28" s="49"/>
      <c r="B28" s="99" t="s">
        <v>21</v>
      </c>
      <c r="C28" s="87" t="s">
        <v>50</v>
      </c>
      <c r="D28" s="97">
        <f>D29</f>
        <v>0</v>
      </c>
      <c r="E28" s="98">
        <f>E29</f>
        <v>0</v>
      </c>
      <c r="F28" s="98"/>
      <c r="G28" s="98" t="e">
        <f>H28+L28+N28+P28+R28+T28+V28+X28+Z28+AB28+AD28+AF28+AH28</f>
        <v>#DIV/0!</v>
      </c>
      <c r="H28" s="98">
        <f t="shared" ref="H28:AF28" si="11">H29</f>
        <v>0</v>
      </c>
      <c r="I28" s="98"/>
      <c r="J28" s="98">
        <f t="shared" si="11"/>
        <v>0</v>
      </c>
      <c r="K28" s="98"/>
      <c r="L28" s="98">
        <f t="shared" si="11"/>
        <v>0</v>
      </c>
      <c r="M28" s="98"/>
      <c r="N28" s="98" t="e">
        <f t="shared" si="7"/>
        <v>#DIV/0!</v>
      </c>
      <c r="O28" s="98">
        <f t="shared" si="8"/>
        <v>0</v>
      </c>
      <c r="P28" s="98">
        <f t="shared" si="11"/>
        <v>0</v>
      </c>
      <c r="Q28" s="98"/>
      <c r="R28" s="98">
        <f t="shared" si="11"/>
        <v>0</v>
      </c>
      <c r="S28" s="98"/>
      <c r="T28" s="98">
        <f t="shared" si="11"/>
        <v>0</v>
      </c>
      <c r="U28" s="98"/>
      <c r="V28" s="98">
        <f t="shared" si="11"/>
        <v>0</v>
      </c>
      <c r="W28" s="98"/>
      <c r="X28" s="98">
        <f t="shared" si="11"/>
        <v>0</v>
      </c>
      <c r="Y28" s="98"/>
      <c r="Z28" s="98">
        <f t="shared" si="11"/>
        <v>0</v>
      </c>
      <c r="AA28" s="98"/>
      <c r="AB28" s="98">
        <f t="shared" si="11"/>
        <v>0</v>
      </c>
      <c r="AC28" s="98"/>
      <c r="AD28" s="98">
        <f t="shared" si="11"/>
        <v>0</v>
      </c>
      <c r="AE28" s="98"/>
      <c r="AF28" s="98">
        <f t="shared" si="11"/>
        <v>0</v>
      </c>
      <c r="AG28" s="98"/>
    </row>
    <row r="29" spans="1:38" ht="22.5" hidden="1" customHeight="1" x14ac:dyDescent="0.25">
      <c r="A29" s="49"/>
      <c r="B29" s="99" t="s">
        <v>23</v>
      </c>
      <c r="C29" s="87" t="s">
        <v>61</v>
      </c>
      <c r="D29" s="97"/>
      <c r="E29" s="97"/>
      <c r="F29" s="97"/>
      <c r="G29" s="98"/>
      <c r="H29" s="98"/>
      <c r="I29" s="98"/>
      <c r="J29" s="98"/>
      <c r="K29" s="98"/>
      <c r="L29" s="98"/>
      <c r="M29" s="98"/>
      <c r="N29" s="98" t="e">
        <f t="shared" si="7"/>
        <v>#DIV/0!</v>
      </c>
      <c r="O29" s="98">
        <f t="shared" si="8"/>
        <v>0</v>
      </c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</row>
    <row r="30" spans="1:38" s="8" customFormat="1" ht="21.75" customHeight="1" x14ac:dyDescent="0.25">
      <c r="A30" s="100"/>
      <c r="B30" s="101" t="s">
        <v>21</v>
      </c>
      <c r="C30" s="84" t="s">
        <v>22</v>
      </c>
      <c r="D30" s="102">
        <f>D31+D32+D34</f>
        <v>433.2</v>
      </c>
      <c r="E30" s="102">
        <f>E31+E32+E34</f>
        <v>752.8</v>
      </c>
      <c r="F30" s="102">
        <f>F31+F32+F34</f>
        <v>359.5</v>
      </c>
      <c r="G30" s="95">
        <f>SUM(G31:G34)</f>
        <v>420</v>
      </c>
      <c r="H30" s="95">
        <f>SUM(H31:H34)</f>
        <v>114.3</v>
      </c>
      <c r="I30" s="95">
        <f>I31+I32+I33+I34</f>
        <v>985.7</v>
      </c>
      <c r="J30" s="95">
        <f>J31+J32+J34+J33</f>
        <v>38.1</v>
      </c>
      <c r="K30" s="95">
        <f t="shared" ref="K30:AG30" si="12">K31+K32+K34+K33</f>
        <v>421.1</v>
      </c>
      <c r="L30" s="95">
        <f t="shared" si="12"/>
        <v>38.1</v>
      </c>
      <c r="M30" s="95">
        <f t="shared" si="12"/>
        <v>374.5</v>
      </c>
      <c r="N30" s="95">
        <f t="shared" si="7"/>
        <v>862.4</v>
      </c>
      <c r="O30" s="95">
        <f t="shared" si="8"/>
        <v>871.4</v>
      </c>
      <c r="P30" s="95">
        <f t="shared" si="12"/>
        <v>34.299999999999997</v>
      </c>
      <c r="Q30" s="95">
        <f t="shared" si="12"/>
        <v>0</v>
      </c>
      <c r="R30" s="95">
        <f t="shared" si="12"/>
        <v>34.299999999999997</v>
      </c>
      <c r="S30" s="95">
        <f t="shared" si="12"/>
        <v>0</v>
      </c>
      <c r="T30" s="95">
        <f t="shared" si="12"/>
        <v>34.299999999999997</v>
      </c>
      <c r="U30" s="95">
        <f t="shared" si="12"/>
        <v>0</v>
      </c>
      <c r="V30" s="95">
        <f t="shared" si="12"/>
        <v>34.299999999999997</v>
      </c>
      <c r="W30" s="95">
        <f t="shared" si="12"/>
        <v>0</v>
      </c>
      <c r="X30" s="95">
        <f t="shared" si="12"/>
        <v>34.299999999999997</v>
      </c>
      <c r="Y30" s="95">
        <f t="shared" si="12"/>
        <v>0</v>
      </c>
      <c r="Z30" s="95">
        <f t="shared" si="12"/>
        <v>34.299999999999997</v>
      </c>
      <c r="AA30" s="95">
        <f t="shared" si="12"/>
        <v>0</v>
      </c>
      <c r="AB30" s="95">
        <f t="shared" si="12"/>
        <v>34.299999999999997</v>
      </c>
      <c r="AC30" s="95">
        <f t="shared" si="12"/>
        <v>0</v>
      </c>
      <c r="AD30" s="95">
        <f t="shared" si="12"/>
        <v>33.299999999999997</v>
      </c>
      <c r="AE30" s="95">
        <f t="shared" si="12"/>
        <v>0</v>
      </c>
      <c r="AF30" s="95">
        <f t="shared" si="12"/>
        <v>32.299999999999997</v>
      </c>
      <c r="AG30" s="95">
        <f t="shared" si="12"/>
        <v>0</v>
      </c>
      <c r="AI30" s="7"/>
      <c r="AJ30" s="7"/>
      <c r="AK30" s="7"/>
      <c r="AL30" s="7"/>
    </row>
    <row r="31" spans="1:38" s="1" customFormat="1" ht="37.5" x14ac:dyDescent="0.25">
      <c r="A31" s="103"/>
      <c r="B31" s="104" t="s">
        <v>23</v>
      </c>
      <c r="C31" s="87" t="s">
        <v>101</v>
      </c>
      <c r="D31" s="97">
        <v>286.89999999999998</v>
      </c>
      <c r="E31" s="97">
        <v>490.3</v>
      </c>
      <c r="F31" s="97">
        <v>189.1</v>
      </c>
      <c r="G31" s="98">
        <v>204</v>
      </c>
      <c r="H31" s="98">
        <v>51</v>
      </c>
      <c r="I31" s="98">
        <v>918.1</v>
      </c>
      <c r="J31" s="98">
        <v>17</v>
      </c>
      <c r="K31" s="98">
        <v>410.4</v>
      </c>
      <c r="L31" s="98">
        <v>17</v>
      </c>
      <c r="M31" s="98">
        <f>296.5+2.64+58.016</f>
        <v>357.2</v>
      </c>
      <c r="N31" s="89" t="s">
        <v>125</v>
      </c>
      <c r="O31" s="98">
        <f t="shared" si="8"/>
        <v>867.1</v>
      </c>
      <c r="P31" s="98">
        <v>17</v>
      </c>
      <c r="Q31" s="98"/>
      <c r="R31" s="98">
        <v>17</v>
      </c>
      <c r="S31" s="98"/>
      <c r="T31" s="98">
        <v>17</v>
      </c>
      <c r="U31" s="98"/>
      <c r="V31" s="98">
        <v>17</v>
      </c>
      <c r="W31" s="98"/>
      <c r="X31" s="98">
        <v>17</v>
      </c>
      <c r="Y31" s="98"/>
      <c r="Z31" s="98">
        <v>17</v>
      </c>
      <c r="AA31" s="98"/>
      <c r="AB31" s="98">
        <v>17</v>
      </c>
      <c r="AC31" s="98"/>
      <c r="AD31" s="98">
        <v>17</v>
      </c>
      <c r="AE31" s="98"/>
      <c r="AF31" s="98">
        <v>17</v>
      </c>
      <c r="AG31" s="98"/>
      <c r="AI31" s="4"/>
      <c r="AJ31" s="4"/>
      <c r="AK31" s="4"/>
      <c r="AL31" s="4"/>
    </row>
    <row r="32" spans="1:38" s="1" customFormat="1" ht="41.25" customHeight="1" x14ac:dyDescent="0.25">
      <c r="A32" s="103"/>
      <c r="B32" s="104" t="s">
        <v>105</v>
      </c>
      <c r="C32" s="87" t="s">
        <v>69</v>
      </c>
      <c r="D32" s="97">
        <v>33.299999999999997</v>
      </c>
      <c r="E32" s="97">
        <f>47.72+70.52</f>
        <v>118.2</v>
      </c>
      <c r="F32" s="97">
        <v>50.8</v>
      </c>
      <c r="G32" s="98">
        <v>84</v>
      </c>
      <c r="H32" s="98">
        <v>21</v>
      </c>
      <c r="I32" s="98">
        <v>30.9</v>
      </c>
      <c r="J32" s="98">
        <v>7</v>
      </c>
      <c r="K32" s="98">
        <v>6.6</v>
      </c>
      <c r="L32" s="98">
        <v>7</v>
      </c>
      <c r="M32" s="98">
        <v>5.8</v>
      </c>
      <c r="N32" s="89" t="s">
        <v>126</v>
      </c>
      <c r="O32" s="98">
        <f t="shared" si="8"/>
        <v>9.9</v>
      </c>
      <c r="P32" s="98">
        <v>7</v>
      </c>
      <c r="Q32" s="98"/>
      <c r="R32" s="98">
        <v>7</v>
      </c>
      <c r="S32" s="98"/>
      <c r="T32" s="98">
        <v>7</v>
      </c>
      <c r="U32" s="98"/>
      <c r="V32" s="98">
        <v>7</v>
      </c>
      <c r="W32" s="98"/>
      <c r="X32" s="98">
        <v>7</v>
      </c>
      <c r="Y32" s="98"/>
      <c r="Z32" s="98">
        <v>7</v>
      </c>
      <c r="AA32" s="98"/>
      <c r="AB32" s="98">
        <v>7</v>
      </c>
      <c r="AC32" s="98"/>
      <c r="AD32" s="98">
        <v>7</v>
      </c>
      <c r="AE32" s="98"/>
      <c r="AF32" s="98">
        <v>7</v>
      </c>
      <c r="AG32" s="98"/>
      <c r="AI32" s="4"/>
      <c r="AJ32" s="4"/>
      <c r="AK32" s="4"/>
      <c r="AL32" s="4"/>
    </row>
    <row r="33" spans="1:38" s="1" customFormat="1" ht="18" customHeight="1" x14ac:dyDescent="0.25">
      <c r="A33" s="103"/>
      <c r="B33" s="104" t="s">
        <v>106</v>
      </c>
      <c r="C33" s="87" t="s">
        <v>94</v>
      </c>
      <c r="D33" s="97"/>
      <c r="E33" s="97"/>
      <c r="F33" s="97"/>
      <c r="G33" s="98">
        <v>61.2</v>
      </c>
      <c r="H33" s="98">
        <v>15.3</v>
      </c>
      <c r="I33" s="98">
        <v>8.5</v>
      </c>
      <c r="J33" s="98">
        <v>5.0999999999999996</v>
      </c>
      <c r="K33" s="98">
        <v>2.2000000000000002</v>
      </c>
      <c r="L33" s="98">
        <v>5.0999999999999996</v>
      </c>
      <c r="M33" s="98">
        <f>0.352+4.025</f>
        <v>4.4000000000000004</v>
      </c>
      <c r="N33" s="98">
        <f t="shared" si="7"/>
        <v>55.6</v>
      </c>
      <c r="O33" s="98">
        <f t="shared" si="8"/>
        <v>-6.8</v>
      </c>
      <c r="P33" s="98">
        <v>5.0999999999999996</v>
      </c>
      <c r="Q33" s="98"/>
      <c r="R33" s="98">
        <v>5.0999999999999996</v>
      </c>
      <c r="S33" s="98"/>
      <c r="T33" s="98">
        <v>5.0999999999999996</v>
      </c>
      <c r="U33" s="98"/>
      <c r="V33" s="98">
        <v>5.0999999999999996</v>
      </c>
      <c r="W33" s="98"/>
      <c r="X33" s="98">
        <v>5.0999999999999996</v>
      </c>
      <c r="Y33" s="98"/>
      <c r="Z33" s="98">
        <v>5.0999999999999996</v>
      </c>
      <c r="AA33" s="98"/>
      <c r="AB33" s="98">
        <v>5.0999999999999996</v>
      </c>
      <c r="AC33" s="98"/>
      <c r="AD33" s="98">
        <v>5.0999999999999996</v>
      </c>
      <c r="AE33" s="98"/>
      <c r="AF33" s="98">
        <v>5.0999999999999996</v>
      </c>
      <c r="AG33" s="98"/>
      <c r="AI33" s="4"/>
      <c r="AJ33" s="4"/>
      <c r="AK33" s="4"/>
      <c r="AL33" s="4"/>
    </row>
    <row r="34" spans="1:38" s="1" customFormat="1" ht="23.25" customHeight="1" x14ac:dyDescent="0.25">
      <c r="A34" s="103"/>
      <c r="B34" s="104" t="s">
        <v>107</v>
      </c>
      <c r="C34" s="87" t="s">
        <v>100</v>
      </c>
      <c r="D34" s="97">
        <v>113</v>
      </c>
      <c r="E34" s="97">
        <v>144.30000000000001</v>
      </c>
      <c r="F34" s="97">
        <v>119.6</v>
      </c>
      <c r="G34" s="98">
        <v>70.8</v>
      </c>
      <c r="H34" s="98">
        <v>27</v>
      </c>
      <c r="I34" s="98">
        <v>28.2</v>
      </c>
      <c r="J34" s="98">
        <v>9</v>
      </c>
      <c r="K34" s="98">
        <v>1.9</v>
      </c>
      <c r="L34" s="98">
        <v>9</v>
      </c>
      <c r="M34" s="98">
        <v>7.1</v>
      </c>
      <c r="N34" s="98">
        <f t="shared" si="7"/>
        <v>104.4</v>
      </c>
      <c r="O34" s="98">
        <f t="shared" si="8"/>
        <v>1.2</v>
      </c>
      <c r="P34" s="98">
        <v>5.2</v>
      </c>
      <c r="Q34" s="98"/>
      <c r="R34" s="98">
        <v>5.2</v>
      </c>
      <c r="S34" s="98"/>
      <c r="T34" s="98">
        <v>5.2</v>
      </c>
      <c r="U34" s="98"/>
      <c r="V34" s="98">
        <v>5.2</v>
      </c>
      <c r="W34" s="98"/>
      <c r="X34" s="98">
        <v>5.2</v>
      </c>
      <c r="Y34" s="98"/>
      <c r="Z34" s="98">
        <v>5.2</v>
      </c>
      <c r="AA34" s="98"/>
      <c r="AB34" s="98">
        <v>5.2</v>
      </c>
      <c r="AC34" s="98"/>
      <c r="AD34" s="98">
        <v>4.2</v>
      </c>
      <c r="AE34" s="98"/>
      <c r="AF34" s="98">
        <v>3.2</v>
      </c>
      <c r="AG34" s="98"/>
      <c r="AI34" s="4"/>
      <c r="AJ34" s="4"/>
      <c r="AK34" s="4"/>
      <c r="AL34" s="4"/>
    </row>
    <row r="35" spans="1:38" s="8" customFormat="1" x14ac:dyDescent="0.25">
      <c r="A35" s="100"/>
      <c r="B35" s="101" t="s">
        <v>24</v>
      </c>
      <c r="C35" s="84" t="s">
        <v>25</v>
      </c>
      <c r="D35" s="95">
        <v>959.5</v>
      </c>
      <c r="E35" s="95">
        <f>SUM(E36:E38)</f>
        <v>773.9</v>
      </c>
      <c r="F35" s="95">
        <f>F36+F37+F38</f>
        <v>915.7</v>
      </c>
      <c r="G35" s="95">
        <f>G36+G37+G38</f>
        <v>1538.4</v>
      </c>
      <c r="H35" s="95">
        <f>SUM(H36:H38)</f>
        <v>384.6</v>
      </c>
      <c r="I35" s="95">
        <f>I36+I37+I38</f>
        <v>311.2</v>
      </c>
      <c r="J35" s="95">
        <f>SUM(J36:J38)</f>
        <v>128.19999999999999</v>
      </c>
      <c r="K35" s="95">
        <f>K36+K37+K38</f>
        <v>104</v>
      </c>
      <c r="L35" s="95">
        <f>SUM(L36:L38)</f>
        <v>128.19999999999999</v>
      </c>
      <c r="M35" s="95">
        <f>M36+M37+M38</f>
        <v>104</v>
      </c>
      <c r="N35" s="95">
        <f t="shared" si="7"/>
        <v>80.900000000000006</v>
      </c>
      <c r="O35" s="95">
        <f t="shared" si="8"/>
        <v>-73.400000000000006</v>
      </c>
      <c r="P35" s="95">
        <f>SUM(P36:P38)</f>
        <v>128.19999999999999</v>
      </c>
      <c r="Q35" s="95">
        <f>Q36+Q37+Q38</f>
        <v>0</v>
      </c>
      <c r="R35" s="95">
        <f>SUM(R36:R38)</f>
        <v>128.19999999999999</v>
      </c>
      <c r="S35" s="95">
        <f>S36+S37+S38</f>
        <v>0</v>
      </c>
      <c r="T35" s="95">
        <f>SUM(T36:T38)</f>
        <v>128.19999999999999</v>
      </c>
      <c r="U35" s="95">
        <f>U36+U37+U38</f>
        <v>0</v>
      </c>
      <c r="V35" s="95">
        <f>SUM(V36:V38)</f>
        <v>128.19999999999999</v>
      </c>
      <c r="W35" s="95">
        <f>W36+W37+W38</f>
        <v>0</v>
      </c>
      <c r="X35" s="95">
        <f>SUM(X36:X38)</f>
        <v>128.19999999999999</v>
      </c>
      <c r="Y35" s="95">
        <f>Y36+Y37+Y38</f>
        <v>0</v>
      </c>
      <c r="Z35" s="95">
        <f>SUM(Z36:Z38)</f>
        <v>128.19999999999999</v>
      </c>
      <c r="AA35" s="95">
        <f>AA36+AA37+AA38</f>
        <v>0</v>
      </c>
      <c r="AB35" s="95">
        <f>SUM(AB36:AB38)</f>
        <v>128.19999999999999</v>
      </c>
      <c r="AC35" s="95">
        <f>AC36+AC37+AC38</f>
        <v>0</v>
      </c>
      <c r="AD35" s="95">
        <f>SUM(AD36:AD38)</f>
        <v>128.19999999999999</v>
      </c>
      <c r="AE35" s="95">
        <f>AE36+AE37+AE38</f>
        <v>0</v>
      </c>
      <c r="AF35" s="95">
        <f>SUM(AF36:AF38)</f>
        <v>128.19999999999999</v>
      </c>
      <c r="AG35" s="95">
        <f>AG36+AG37+AG38</f>
        <v>0</v>
      </c>
      <c r="AH35" s="13"/>
      <c r="AI35" s="7"/>
      <c r="AJ35" s="7"/>
      <c r="AK35" s="7"/>
      <c r="AL35" s="7"/>
    </row>
    <row r="36" spans="1:38" ht="23.25" customHeight="1" x14ac:dyDescent="0.25">
      <c r="A36" s="49"/>
      <c r="B36" s="87" t="s">
        <v>26</v>
      </c>
      <c r="C36" s="87" t="s">
        <v>27</v>
      </c>
      <c r="D36" s="97">
        <v>867.2</v>
      </c>
      <c r="E36" s="97">
        <v>433.5</v>
      </c>
      <c r="F36" s="97">
        <v>828.2</v>
      </c>
      <c r="G36" s="98">
        <v>1364.4</v>
      </c>
      <c r="H36" s="98">
        <v>341.1</v>
      </c>
      <c r="I36" s="98">
        <v>296.10000000000002</v>
      </c>
      <c r="J36" s="98">
        <v>113.7</v>
      </c>
      <c r="K36" s="98">
        <v>98.7</v>
      </c>
      <c r="L36" s="98">
        <v>113.7</v>
      </c>
      <c r="M36" s="98">
        <v>98.7</v>
      </c>
      <c r="N36" s="98">
        <f t="shared" si="7"/>
        <v>86.8</v>
      </c>
      <c r="O36" s="98">
        <f t="shared" si="8"/>
        <v>-45</v>
      </c>
      <c r="P36" s="98">
        <v>113.7</v>
      </c>
      <c r="Q36" s="98"/>
      <c r="R36" s="98">
        <v>113.7</v>
      </c>
      <c r="S36" s="98"/>
      <c r="T36" s="98">
        <v>113.7</v>
      </c>
      <c r="U36" s="98"/>
      <c r="V36" s="98">
        <v>113.7</v>
      </c>
      <c r="W36" s="98"/>
      <c r="X36" s="98">
        <v>113.7</v>
      </c>
      <c r="Y36" s="98"/>
      <c r="Z36" s="98">
        <v>113.7</v>
      </c>
      <c r="AA36" s="98"/>
      <c r="AB36" s="98">
        <v>113.7</v>
      </c>
      <c r="AC36" s="98">
        <v>0</v>
      </c>
      <c r="AD36" s="98">
        <v>113.7</v>
      </c>
      <c r="AE36" s="98"/>
      <c r="AF36" s="98">
        <v>113.7</v>
      </c>
      <c r="AG36" s="98"/>
    </row>
    <row r="37" spans="1:38" x14ac:dyDescent="0.25">
      <c r="A37" s="49"/>
      <c r="B37" s="87" t="s">
        <v>28</v>
      </c>
      <c r="C37" s="87" t="s">
        <v>29</v>
      </c>
      <c r="D37" s="97">
        <v>49.1</v>
      </c>
      <c r="E37" s="97">
        <v>9.1999999999999993</v>
      </c>
      <c r="F37" s="97">
        <v>47.3</v>
      </c>
      <c r="G37" s="98">
        <v>96</v>
      </c>
      <c r="H37" s="98">
        <v>24</v>
      </c>
      <c r="I37" s="98">
        <v>15.1</v>
      </c>
      <c r="J37" s="98">
        <f>SUM(L37)</f>
        <v>8</v>
      </c>
      <c r="K37" s="98">
        <v>5.3</v>
      </c>
      <c r="L37" s="98">
        <v>8</v>
      </c>
      <c r="M37" s="98">
        <v>5.3</v>
      </c>
      <c r="N37" s="98">
        <f t="shared" si="7"/>
        <v>62.9</v>
      </c>
      <c r="O37" s="98">
        <f t="shared" si="8"/>
        <v>-8.9</v>
      </c>
      <c r="P37" s="98">
        <v>8</v>
      </c>
      <c r="Q37" s="98"/>
      <c r="R37" s="98">
        <v>8</v>
      </c>
      <c r="S37" s="98"/>
      <c r="T37" s="98">
        <v>8</v>
      </c>
      <c r="U37" s="98"/>
      <c r="V37" s="98">
        <v>8</v>
      </c>
      <c r="W37" s="98"/>
      <c r="X37" s="98">
        <v>8</v>
      </c>
      <c r="Y37" s="98"/>
      <c r="Z37" s="98">
        <v>8</v>
      </c>
      <c r="AA37" s="98"/>
      <c r="AB37" s="98">
        <v>8</v>
      </c>
      <c r="AC37" s="98"/>
      <c r="AD37" s="98">
        <v>8</v>
      </c>
      <c r="AE37" s="98"/>
      <c r="AF37" s="98">
        <v>8</v>
      </c>
      <c r="AG37" s="98"/>
    </row>
    <row r="38" spans="1:38" ht="24" customHeight="1" x14ac:dyDescent="0.25">
      <c r="A38" s="49"/>
      <c r="B38" s="87" t="s">
        <v>52</v>
      </c>
      <c r="C38" s="87" t="s">
        <v>71</v>
      </c>
      <c r="D38" s="97">
        <v>43.2</v>
      </c>
      <c r="E38" s="97">
        <v>331.2</v>
      </c>
      <c r="F38" s="97">
        <v>40.200000000000003</v>
      </c>
      <c r="G38" s="98">
        <v>78</v>
      </c>
      <c r="H38" s="98">
        <v>19.5</v>
      </c>
      <c r="I38" s="98">
        <v>0</v>
      </c>
      <c r="J38" s="98">
        <v>6.5</v>
      </c>
      <c r="K38" s="98">
        <v>0</v>
      </c>
      <c r="L38" s="98">
        <v>6.5</v>
      </c>
      <c r="M38" s="98">
        <v>0</v>
      </c>
      <c r="N38" s="98">
        <f t="shared" si="7"/>
        <v>0</v>
      </c>
      <c r="O38" s="98">
        <f t="shared" si="8"/>
        <v>-19.5</v>
      </c>
      <c r="P38" s="98">
        <v>6.5</v>
      </c>
      <c r="Q38" s="98"/>
      <c r="R38" s="98">
        <v>6.5</v>
      </c>
      <c r="S38" s="98"/>
      <c r="T38" s="98">
        <v>6.5</v>
      </c>
      <c r="U38" s="98"/>
      <c r="V38" s="98">
        <v>6.5</v>
      </c>
      <c r="W38" s="98"/>
      <c r="X38" s="98">
        <v>6.5</v>
      </c>
      <c r="Y38" s="98"/>
      <c r="Z38" s="98">
        <v>6.5</v>
      </c>
      <c r="AA38" s="98"/>
      <c r="AB38" s="98">
        <v>6.5</v>
      </c>
      <c r="AC38" s="98"/>
      <c r="AD38" s="98">
        <v>6.5</v>
      </c>
      <c r="AE38" s="98"/>
      <c r="AF38" s="98">
        <v>6.5</v>
      </c>
      <c r="AG38" s="98"/>
    </row>
    <row r="39" spans="1:38" s="8" customFormat="1" ht="26.25" customHeight="1" x14ac:dyDescent="0.25">
      <c r="A39" s="100"/>
      <c r="B39" s="101" t="s">
        <v>30</v>
      </c>
      <c r="C39" s="105" t="s">
        <v>31</v>
      </c>
      <c r="D39" s="102">
        <f t="shared" ref="D39:AF39" si="13">D40+D41+D42</f>
        <v>544.4</v>
      </c>
      <c r="E39" s="102">
        <f t="shared" si="13"/>
        <v>269.10000000000002</v>
      </c>
      <c r="F39" s="102">
        <f t="shared" si="13"/>
        <v>441.2</v>
      </c>
      <c r="G39" s="95">
        <f t="shared" si="13"/>
        <v>1190.7</v>
      </c>
      <c r="H39" s="95">
        <f>SUM(H40:H42)</f>
        <v>319.60000000000002</v>
      </c>
      <c r="I39" s="95">
        <f>I40+I41+I42</f>
        <v>303.39999999999998</v>
      </c>
      <c r="J39" s="95">
        <f>J40+J41+J42</f>
        <v>106.8</v>
      </c>
      <c r="K39" s="95">
        <f t="shared" si="13"/>
        <v>1.5</v>
      </c>
      <c r="L39" s="95">
        <f t="shared" si="13"/>
        <v>108.3</v>
      </c>
      <c r="M39" s="95">
        <f>M40+M41+M42</f>
        <v>198.6</v>
      </c>
      <c r="N39" s="95">
        <f t="shared" si="7"/>
        <v>94.9</v>
      </c>
      <c r="O39" s="95">
        <f t="shared" si="8"/>
        <v>-16.2</v>
      </c>
      <c r="P39" s="95">
        <f t="shared" si="13"/>
        <v>91.2</v>
      </c>
      <c r="Q39" s="95">
        <f>Q40+Q41+Q42</f>
        <v>0</v>
      </c>
      <c r="R39" s="95">
        <f t="shared" si="13"/>
        <v>89.4</v>
      </c>
      <c r="S39" s="95">
        <f>S40+S41+S42</f>
        <v>0</v>
      </c>
      <c r="T39" s="95">
        <f t="shared" si="13"/>
        <v>91.5</v>
      </c>
      <c r="U39" s="95">
        <f>U40+U41+U42</f>
        <v>0</v>
      </c>
      <c r="V39" s="95">
        <f t="shared" si="13"/>
        <v>91.2</v>
      </c>
      <c r="W39" s="95">
        <f>W40+W41+W42</f>
        <v>0</v>
      </c>
      <c r="X39" s="95">
        <f t="shared" si="13"/>
        <v>91.1</v>
      </c>
      <c r="Y39" s="95">
        <f>Y40+Y41+Y42</f>
        <v>0</v>
      </c>
      <c r="Z39" s="95">
        <f t="shared" si="13"/>
        <v>88</v>
      </c>
      <c r="AA39" s="95">
        <f>AA40+AA41+AA42</f>
        <v>0</v>
      </c>
      <c r="AB39" s="95">
        <f t="shared" si="13"/>
        <v>106</v>
      </c>
      <c r="AC39" s="95">
        <f>AC40+AC41+AC42</f>
        <v>0</v>
      </c>
      <c r="AD39" s="95">
        <f t="shared" si="13"/>
        <v>111.3</v>
      </c>
      <c r="AE39" s="95">
        <f>AE40+AE41+AE42</f>
        <v>0</v>
      </c>
      <c r="AF39" s="95">
        <f t="shared" si="13"/>
        <v>111.4</v>
      </c>
      <c r="AG39" s="95">
        <f>AG40+AG41+AG42</f>
        <v>0</v>
      </c>
      <c r="AI39" s="7"/>
      <c r="AJ39" s="7"/>
      <c r="AK39" s="7"/>
      <c r="AL39" s="7"/>
    </row>
    <row r="40" spans="1:38" ht="22.5" customHeight="1" x14ac:dyDescent="0.25">
      <c r="A40" s="49"/>
      <c r="B40" s="87" t="s">
        <v>32</v>
      </c>
      <c r="C40" s="106" t="s">
        <v>33</v>
      </c>
      <c r="D40" s="97">
        <v>381.7</v>
      </c>
      <c r="E40" s="97">
        <v>174.2</v>
      </c>
      <c r="F40" s="97">
        <v>291.5</v>
      </c>
      <c r="G40" s="98">
        <v>648.4</v>
      </c>
      <c r="H40" s="98">
        <v>161.9</v>
      </c>
      <c r="I40" s="98">
        <v>158.1</v>
      </c>
      <c r="J40" s="98">
        <v>55</v>
      </c>
      <c r="K40" s="98">
        <v>0</v>
      </c>
      <c r="L40" s="98">
        <v>55</v>
      </c>
      <c r="M40" s="98">
        <f>50.2+46.589+6.83</f>
        <v>103.6</v>
      </c>
      <c r="N40" s="98">
        <f t="shared" si="7"/>
        <v>97.7</v>
      </c>
      <c r="O40" s="98">
        <f t="shared" si="8"/>
        <v>-3.8</v>
      </c>
      <c r="P40" s="98">
        <v>53.5</v>
      </c>
      <c r="Q40" s="98"/>
      <c r="R40" s="98">
        <v>53.6</v>
      </c>
      <c r="S40" s="98"/>
      <c r="T40" s="98">
        <v>55</v>
      </c>
      <c r="U40" s="98"/>
      <c r="V40" s="98">
        <v>54.4</v>
      </c>
      <c r="W40" s="98"/>
      <c r="X40" s="98">
        <v>54.6</v>
      </c>
      <c r="Y40" s="98"/>
      <c r="Z40" s="98">
        <v>51.5</v>
      </c>
      <c r="AA40" s="98"/>
      <c r="AB40" s="98">
        <v>52.4</v>
      </c>
      <c r="AC40" s="98"/>
      <c r="AD40" s="98">
        <v>55.7</v>
      </c>
      <c r="AE40" s="98"/>
      <c r="AF40" s="98">
        <v>55.8</v>
      </c>
      <c r="AG40" s="98"/>
    </row>
    <row r="41" spans="1:38" ht="21" customHeight="1" x14ac:dyDescent="0.25">
      <c r="A41" s="49"/>
      <c r="B41" s="87" t="s">
        <v>34</v>
      </c>
      <c r="C41" s="106" t="s">
        <v>35</v>
      </c>
      <c r="D41" s="97">
        <v>150.6</v>
      </c>
      <c r="E41" s="97">
        <v>92.4</v>
      </c>
      <c r="F41" s="97">
        <v>137.30000000000001</v>
      </c>
      <c r="G41" s="98">
        <v>503.9</v>
      </c>
      <c r="H41" s="98">
        <v>148.1</v>
      </c>
      <c r="I41" s="98">
        <v>140.6</v>
      </c>
      <c r="J41" s="98">
        <v>48.6</v>
      </c>
      <c r="K41" s="98">
        <v>0</v>
      </c>
      <c r="L41" s="98">
        <v>50.1</v>
      </c>
      <c r="M41" s="98">
        <f>36.587+52.698+1.707+1.609+0.896</f>
        <v>93.5</v>
      </c>
      <c r="N41" s="98">
        <f t="shared" si="7"/>
        <v>94.9</v>
      </c>
      <c r="O41" s="98">
        <f t="shared" si="8"/>
        <v>-7.5</v>
      </c>
      <c r="P41" s="98">
        <v>34.5</v>
      </c>
      <c r="Q41" s="98"/>
      <c r="R41" s="98">
        <v>32.6</v>
      </c>
      <c r="S41" s="98"/>
      <c r="T41" s="98">
        <v>33.299999999999997</v>
      </c>
      <c r="U41" s="98"/>
      <c r="V41" s="98">
        <v>33.6</v>
      </c>
      <c r="W41" s="98"/>
      <c r="X41" s="98">
        <v>33.299999999999997</v>
      </c>
      <c r="Y41" s="98"/>
      <c r="Z41" s="98">
        <v>33.299999999999997</v>
      </c>
      <c r="AA41" s="98"/>
      <c r="AB41" s="98">
        <v>50.4</v>
      </c>
      <c r="AC41" s="98"/>
      <c r="AD41" s="98">
        <v>52.4</v>
      </c>
      <c r="AE41" s="98"/>
      <c r="AF41" s="98">
        <v>52.4</v>
      </c>
      <c r="AG41" s="98"/>
    </row>
    <row r="42" spans="1:38" ht="21" customHeight="1" x14ac:dyDescent="0.25">
      <c r="A42" s="49"/>
      <c r="B42" s="87" t="s">
        <v>70</v>
      </c>
      <c r="C42" s="106" t="s">
        <v>36</v>
      </c>
      <c r="D42" s="97">
        <v>12.1</v>
      </c>
      <c r="E42" s="97">
        <v>2.5</v>
      </c>
      <c r="F42" s="97">
        <v>12.4</v>
      </c>
      <c r="G42" s="98">
        <v>38.4</v>
      </c>
      <c r="H42" s="98">
        <v>9.6</v>
      </c>
      <c r="I42" s="98">
        <v>4.7</v>
      </c>
      <c r="J42" s="98">
        <v>3.2</v>
      </c>
      <c r="K42" s="98">
        <v>1.5</v>
      </c>
      <c r="L42" s="98">
        <v>3.2</v>
      </c>
      <c r="M42" s="98">
        <f>1.5+0.04</f>
        <v>1.5</v>
      </c>
      <c r="N42" s="98">
        <f t="shared" si="7"/>
        <v>49</v>
      </c>
      <c r="O42" s="98">
        <f t="shared" si="8"/>
        <v>-4.9000000000000004</v>
      </c>
      <c r="P42" s="98">
        <v>3.2</v>
      </c>
      <c r="Q42" s="98"/>
      <c r="R42" s="98">
        <v>3.2</v>
      </c>
      <c r="S42" s="98"/>
      <c r="T42" s="98">
        <v>3.2</v>
      </c>
      <c r="U42" s="98"/>
      <c r="V42" s="98">
        <v>3.2</v>
      </c>
      <c r="W42" s="98"/>
      <c r="X42" s="98">
        <v>3.2</v>
      </c>
      <c r="Y42" s="98"/>
      <c r="Z42" s="98">
        <v>3.2</v>
      </c>
      <c r="AA42" s="98"/>
      <c r="AB42" s="98">
        <v>3.2</v>
      </c>
      <c r="AC42" s="98"/>
      <c r="AD42" s="98">
        <v>3.2</v>
      </c>
      <c r="AE42" s="98"/>
      <c r="AF42" s="98">
        <v>3.2</v>
      </c>
      <c r="AG42" s="98"/>
    </row>
    <row r="43" spans="1:38" s="1" customFormat="1" ht="18" customHeight="1" x14ac:dyDescent="0.25">
      <c r="A43" s="103"/>
      <c r="B43" s="84" t="s">
        <v>37</v>
      </c>
      <c r="C43" s="87" t="s">
        <v>53</v>
      </c>
      <c r="D43" s="97">
        <v>12</v>
      </c>
      <c r="E43" s="97">
        <v>3.1</v>
      </c>
      <c r="F43" s="97">
        <v>10.7</v>
      </c>
      <c r="G43" s="98">
        <v>36</v>
      </c>
      <c r="H43" s="98">
        <v>9</v>
      </c>
      <c r="I43" s="98">
        <v>9.4</v>
      </c>
      <c r="J43" s="98">
        <v>3</v>
      </c>
      <c r="K43" s="98">
        <v>1.1000000000000001</v>
      </c>
      <c r="L43" s="98">
        <v>3</v>
      </c>
      <c r="M43" s="98">
        <v>5.3</v>
      </c>
      <c r="N43" s="98">
        <f t="shared" si="7"/>
        <v>104.4</v>
      </c>
      <c r="O43" s="98">
        <f t="shared" si="8"/>
        <v>0.4</v>
      </c>
      <c r="P43" s="98">
        <v>3</v>
      </c>
      <c r="Q43" s="98"/>
      <c r="R43" s="98">
        <v>3</v>
      </c>
      <c r="S43" s="98"/>
      <c r="T43" s="98">
        <v>3</v>
      </c>
      <c r="U43" s="98"/>
      <c r="V43" s="98">
        <v>3</v>
      </c>
      <c r="W43" s="98"/>
      <c r="X43" s="98">
        <v>3</v>
      </c>
      <c r="Y43" s="98"/>
      <c r="Z43" s="98">
        <v>3</v>
      </c>
      <c r="AA43" s="98"/>
      <c r="AB43" s="98">
        <v>3</v>
      </c>
      <c r="AC43" s="98"/>
      <c r="AD43" s="98">
        <v>3</v>
      </c>
      <c r="AE43" s="98"/>
      <c r="AF43" s="98">
        <v>3</v>
      </c>
      <c r="AG43" s="98"/>
    </row>
    <row r="44" spans="1:38" s="1" customFormat="1" x14ac:dyDescent="0.25">
      <c r="A44" s="103"/>
      <c r="B44" s="84" t="s">
        <v>38</v>
      </c>
      <c r="C44" s="87" t="s">
        <v>56</v>
      </c>
      <c r="D44" s="97">
        <v>45.8</v>
      </c>
      <c r="E44" s="97">
        <v>52.5</v>
      </c>
      <c r="F44" s="97">
        <v>66.400000000000006</v>
      </c>
      <c r="G44" s="98">
        <v>24</v>
      </c>
      <c r="H44" s="98">
        <v>6</v>
      </c>
      <c r="I44" s="98">
        <v>3.2</v>
      </c>
      <c r="J44" s="98">
        <v>2</v>
      </c>
      <c r="K44" s="98">
        <v>1.1000000000000001</v>
      </c>
      <c r="L44" s="98">
        <v>2</v>
      </c>
      <c r="M44" s="98">
        <v>1.3</v>
      </c>
      <c r="N44" s="98">
        <f t="shared" si="7"/>
        <v>53.3</v>
      </c>
      <c r="O44" s="98">
        <f t="shared" si="8"/>
        <v>-2.8</v>
      </c>
      <c r="P44" s="98">
        <v>2</v>
      </c>
      <c r="Q44" s="98"/>
      <c r="R44" s="98">
        <v>2</v>
      </c>
      <c r="S44" s="98"/>
      <c r="T44" s="98">
        <v>2</v>
      </c>
      <c r="U44" s="98"/>
      <c r="V44" s="98">
        <v>2</v>
      </c>
      <c r="W44" s="98"/>
      <c r="X44" s="98">
        <v>2</v>
      </c>
      <c r="Y44" s="98"/>
      <c r="Z44" s="98">
        <v>2</v>
      </c>
      <c r="AA44" s="98"/>
      <c r="AB44" s="98">
        <v>2</v>
      </c>
      <c r="AC44" s="98"/>
      <c r="AD44" s="98">
        <v>2</v>
      </c>
      <c r="AE44" s="98"/>
      <c r="AF44" s="98">
        <v>2</v>
      </c>
      <c r="AG44" s="98"/>
    </row>
    <row r="45" spans="1:38" s="1" customFormat="1" x14ac:dyDescent="0.25">
      <c r="A45" s="103"/>
      <c r="B45" s="84" t="s">
        <v>42</v>
      </c>
      <c r="C45" s="87" t="s">
        <v>57</v>
      </c>
      <c r="D45" s="97">
        <v>29.3</v>
      </c>
      <c r="E45" s="97">
        <v>16.7</v>
      </c>
      <c r="F45" s="97">
        <v>38.299999999999997</v>
      </c>
      <c r="G45" s="98">
        <v>56.4</v>
      </c>
      <c r="H45" s="98">
        <v>14</v>
      </c>
      <c r="I45" s="98">
        <v>11</v>
      </c>
      <c r="J45" s="98">
        <v>2</v>
      </c>
      <c r="K45" s="98">
        <v>0</v>
      </c>
      <c r="L45" s="98">
        <v>6</v>
      </c>
      <c r="M45" s="98">
        <v>11</v>
      </c>
      <c r="N45" s="98">
        <f t="shared" si="7"/>
        <v>78.599999999999994</v>
      </c>
      <c r="O45" s="98">
        <f t="shared" si="8"/>
        <v>-3</v>
      </c>
      <c r="P45" s="98">
        <v>6</v>
      </c>
      <c r="Q45" s="98"/>
      <c r="R45" s="98">
        <v>6</v>
      </c>
      <c r="S45" s="98"/>
      <c r="T45" s="98">
        <v>6</v>
      </c>
      <c r="U45" s="98"/>
      <c r="V45" s="98">
        <v>4.5</v>
      </c>
      <c r="W45" s="98"/>
      <c r="X45" s="98">
        <v>4.5</v>
      </c>
      <c r="Y45" s="98"/>
      <c r="Z45" s="98">
        <v>4.5</v>
      </c>
      <c r="AA45" s="98"/>
      <c r="AB45" s="98">
        <v>4.5</v>
      </c>
      <c r="AC45" s="98"/>
      <c r="AD45" s="98">
        <v>4.4000000000000004</v>
      </c>
      <c r="AE45" s="98"/>
      <c r="AF45" s="98">
        <v>2</v>
      </c>
      <c r="AG45" s="98"/>
    </row>
    <row r="46" spans="1:38" s="8" customFormat="1" x14ac:dyDescent="0.25">
      <c r="A46" s="100"/>
      <c r="B46" s="84" t="s">
        <v>43</v>
      </c>
      <c r="C46" s="84" t="s">
        <v>39</v>
      </c>
      <c r="D46" s="95">
        <f>SUM(D47:D55)</f>
        <v>1095.3</v>
      </c>
      <c r="E46" s="95">
        <f>SUM(E47:E55)</f>
        <v>709.4</v>
      </c>
      <c r="F46" s="95">
        <f>F47+F48+F49+F50+F51+F52+F53+F54+F55</f>
        <v>1046.5</v>
      </c>
      <c r="G46" s="95">
        <f>G47+G48+G49+G50+G51+G52+G53+G54+G55</f>
        <v>866.6</v>
      </c>
      <c r="H46" s="95">
        <f>SUM(H47:H55)</f>
        <v>307.5</v>
      </c>
      <c r="I46" s="95">
        <f>I47+I48+I49+I50+I51+I52+I53+I54+I55</f>
        <v>281.8</v>
      </c>
      <c r="J46" s="95">
        <f>J47+J48+J49+J50+J51+J52+J53+J54+J55</f>
        <v>102.5</v>
      </c>
      <c r="K46" s="95">
        <f>K47+K48+K49+K50+K51+K52+K53+K54+K55</f>
        <v>146.5</v>
      </c>
      <c r="L46" s="95">
        <f t="shared" ref="L46:AF46" si="14">SUM(L47:L55)</f>
        <v>102.5</v>
      </c>
      <c r="M46" s="95">
        <f>M47+M48+M49+M50+M51+M52+M53+M54+M55</f>
        <v>66.599999999999994</v>
      </c>
      <c r="N46" s="95">
        <f t="shared" si="7"/>
        <v>91.6</v>
      </c>
      <c r="O46" s="95">
        <f t="shared" si="8"/>
        <v>-25.7</v>
      </c>
      <c r="P46" s="95">
        <f t="shared" si="14"/>
        <v>91.2</v>
      </c>
      <c r="Q46" s="95">
        <f>Q47+Q48+Q49+Q50+Q51+Q52+Q53+Q54+Q55</f>
        <v>0</v>
      </c>
      <c r="R46" s="95">
        <f t="shared" si="14"/>
        <v>56.9</v>
      </c>
      <c r="S46" s="95">
        <f>S47+S48+S49+S50+S52+S53+S54+S55</f>
        <v>0</v>
      </c>
      <c r="T46" s="95">
        <f t="shared" si="14"/>
        <v>56.9</v>
      </c>
      <c r="U46" s="95">
        <f>U47+U48+U49+U50+U51+U52+U53+U54+U55</f>
        <v>0</v>
      </c>
      <c r="V46" s="95">
        <f>SUM(V47:V55)</f>
        <v>53.3</v>
      </c>
      <c r="W46" s="95">
        <f>W47+W48+W49+W50+W51+W52+W53+W54+W55</f>
        <v>0</v>
      </c>
      <c r="X46" s="95">
        <f t="shared" si="14"/>
        <v>53.3</v>
      </c>
      <c r="Y46" s="95">
        <f>Y47+Y48+Y49+Y50+Y51+Y52+Y53+Y54+Y55</f>
        <v>0</v>
      </c>
      <c r="Z46" s="95">
        <f t="shared" si="14"/>
        <v>53.3</v>
      </c>
      <c r="AA46" s="95">
        <f>AA47+AA48+AA49+AA50+AA51+AA52+AA53+AA54+AA55</f>
        <v>0</v>
      </c>
      <c r="AB46" s="95">
        <f t="shared" si="14"/>
        <v>87.6</v>
      </c>
      <c r="AC46" s="95">
        <f>AC47+AC48+AC49+AC50+AC51+AC52+AC53+AC54+AC55</f>
        <v>0</v>
      </c>
      <c r="AD46" s="95">
        <f t="shared" si="14"/>
        <v>53.3</v>
      </c>
      <c r="AE46" s="95">
        <f>AE47+AE48+AE49+AE50+AE51+AE52+AE53+AE54+AE55</f>
        <v>0</v>
      </c>
      <c r="AF46" s="95">
        <f t="shared" si="14"/>
        <v>53.3</v>
      </c>
      <c r="AG46" s="95">
        <f>AG47+AG48+AG49+AG50+AG51+AG52+AG53+AG54+AG55</f>
        <v>0</v>
      </c>
    </row>
    <row r="47" spans="1:38" ht="21.75" customHeight="1" x14ac:dyDescent="0.25">
      <c r="A47" s="49"/>
      <c r="B47" s="107" t="s">
        <v>108</v>
      </c>
      <c r="C47" s="87" t="s">
        <v>40</v>
      </c>
      <c r="D47" s="97">
        <v>26.2</v>
      </c>
      <c r="E47" s="97">
        <v>9</v>
      </c>
      <c r="F47" s="97">
        <v>24.6</v>
      </c>
      <c r="G47" s="98">
        <v>2.4</v>
      </c>
      <c r="H47" s="98">
        <v>0.6</v>
      </c>
      <c r="I47" s="98">
        <v>0.3</v>
      </c>
      <c r="J47" s="98">
        <v>0.2</v>
      </c>
      <c r="K47" s="98">
        <v>0.1</v>
      </c>
      <c r="L47" s="98">
        <v>0.2</v>
      </c>
      <c r="M47" s="98">
        <v>0.1</v>
      </c>
      <c r="N47" s="98">
        <f t="shared" si="7"/>
        <v>50</v>
      </c>
      <c r="O47" s="98">
        <f t="shared" si="8"/>
        <v>-0.3</v>
      </c>
      <c r="P47" s="98">
        <v>0.2</v>
      </c>
      <c r="Q47" s="98"/>
      <c r="R47" s="98">
        <v>0.2</v>
      </c>
      <c r="S47" s="98"/>
      <c r="T47" s="98">
        <v>0.2</v>
      </c>
      <c r="U47" s="98"/>
      <c r="V47" s="98">
        <v>0.2</v>
      </c>
      <c r="W47" s="98"/>
      <c r="X47" s="98">
        <v>0.2</v>
      </c>
      <c r="Y47" s="98"/>
      <c r="Z47" s="98">
        <v>0.2</v>
      </c>
      <c r="AA47" s="98"/>
      <c r="AB47" s="98">
        <v>0.2</v>
      </c>
      <c r="AC47" s="98"/>
      <c r="AD47" s="98">
        <v>0.2</v>
      </c>
      <c r="AE47" s="98"/>
      <c r="AF47" s="98">
        <v>0.2</v>
      </c>
      <c r="AG47" s="98"/>
    </row>
    <row r="48" spans="1:38" ht="23.25" customHeight="1" x14ac:dyDescent="0.25">
      <c r="A48" s="49"/>
      <c r="B48" s="87" t="s">
        <v>109</v>
      </c>
      <c r="C48" s="87" t="s">
        <v>67</v>
      </c>
      <c r="D48" s="97">
        <v>36.4</v>
      </c>
      <c r="E48" s="97">
        <v>102</v>
      </c>
      <c r="F48" s="97">
        <v>42.9</v>
      </c>
      <c r="G48" s="98">
        <v>36</v>
      </c>
      <c r="H48" s="98">
        <v>9</v>
      </c>
      <c r="I48" s="98">
        <v>4</v>
      </c>
      <c r="J48" s="98">
        <v>3</v>
      </c>
      <c r="K48" s="98">
        <v>1.9</v>
      </c>
      <c r="L48" s="98">
        <v>3</v>
      </c>
      <c r="M48" s="98">
        <v>0</v>
      </c>
      <c r="N48" s="98">
        <f t="shared" si="7"/>
        <v>44.4</v>
      </c>
      <c r="O48" s="98">
        <f t="shared" si="8"/>
        <v>-5</v>
      </c>
      <c r="P48" s="98">
        <v>3</v>
      </c>
      <c r="Q48" s="98"/>
      <c r="R48" s="98">
        <v>3</v>
      </c>
      <c r="S48" s="98"/>
      <c r="T48" s="98">
        <v>3</v>
      </c>
      <c r="U48" s="98"/>
      <c r="V48" s="98">
        <v>3</v>
      </c>
      <c r="W48" s="98"/>
      <c r="X48" s="98">
        <v>3</v>
      </c>
      <c r="Y48" s="98"/>
      <c r="Z48" s="98">
        <v>3</v>
      </c>
      <c r="AA48" s="98"/>
      <c r="AB48" s="98">
        <v>3</v>
      </c>
      <c r="AC48" s="98"/>
      <c r="AD48" s="98">
        <v>3</v>
      </c>
      <c r="AE48" s="98"/>
      <c r="AF48" s="98">
        <v>3</v>
      </c>
      <c r="AG48" s="98"/>
    </row>
    <row r="49" spans="1:33" ht="24.75" customHeight="1" x14ac:dyDescent="0.25">
      <c r="A49" s="49"/>
      <c r="B49" s="87" t="s">
        <v>110</v>
      </c>
      <c r="C49" s="87" t="s">
        <v>61</v>
      </c>
      <c r="D49" s="97">
        <v>270</v>
      </c>
      <c r="E49" s="97">
        <v>402.4</v>
      </c>
      <c r="F49" s="97">
        <v>223.2</v>
      </c>
      <c r="G49" s="98">
        <v>117.6</v>
      </c>
      <c r="H49" s="98">
        <v>29.4</v>
      </c>
      <c r="I49" s="98">
        <v>34.799999999999997</v>
      </c>
      <c r="J49" s="98">
        <v>9.8000000000000007</v>
      </c>
      <c r="K49" s="98">
        <v>16.2</v>
      </c>
      <c r="L49" s="98">
        <v>9.8000000000000007</v>
      </c>
      <c r="M49" s="98">
        <v>9.3000000000000007</v>
      </c>
      <c r="N49" s="98">
        <f t="shared" si="7"/>
        <v>118.4</v>
      </c>
      <c r="O49" s="98">
        <f t="shared" si="8"/>
        <v>5.4</v>
      </c>
      <c r="P49" s="98">
        <v>9.8000000000000007</v>
      </c>
      <c r="Q49" s="98"/>
      <c r="R49" s="98">
        <v>9.8000000000000007</v>
      </c>
      <c r="S49" s="98"/>
      <c r="T49" s="98">
        <v>9.8000000000000007</v>
      </c>
      <c r="U49" s="98"/>
      <c r="V49" s="98">
        <v>9.8000000000000007</v>
      </c>
      <c r="W49" s="98"/>
      <c r="X49" s="98">
        <v>9.8000000000000007</v>
      </c>
      <c r="Y49" s="98"/>
      <c r="Z49" s="98">
        <v>9.8000000000000007</v>
      </c>
      <c r="AA49" s="98"/>
      <c r="AB49" s="98">
        <v>9.8000000000000007</v>
      </c>
      <c r="AC49" s="98"/>
      <c r="AD49" s="98">
        <v>9.8000000000000007</v>
      </c>
      <c r="AE49" s="98"/>
      <c r="AF49" s="98">
        <v>9.8000000000000007</v>
      </c>
      <c r="AG49" s="98"/>
    </row>
    <row r="50" spans="1:33" ht="24.75" customHeight="1" x14ac:dyDescent="0.25">
      <c r="A50" s="49"/>
      <c r="B50" s="87" t="s">
        <v>111</v>
      </c>
      <c r="C50" s="87" t="s">
        <v>72</v>
      </c>
      <c r="D50" s="97">
        <v>357.4</v>
      </c>
      <c r="E50" s="97">
        <v>0</v>
      </c>
      <c r="F50" s="97">
        <v>319.2</v>
      </c>
      <c r="G50" s="98">
        <v>288</v>
      </c>
      <c r="H50" s="98">
        <v>180</v>
      </c>
      <c r="I50" s="98">
        <v>178.4</v>
      </c>
      <c r="J50" s="98">
        <v>60</v>
      </c>
      <c r="K50" s="98">
        <v>94.6</v>
      </c>
      <c r="L50" s="98">
        <v>60</v>
      </c>
      <c r="M50" s="98">
        <v>34.700000000000003</v>
      </c>
      <c r="N50" s="98">
        <f t="shared" si="7"/>
        <v>99.1</v>
      </c>
      <c r="O50" s="98">
        <f t="shared" si="8"/>
        <v>-1.6</v>
      </c>
      <c r="P50" s="98">
        <v>14.4</v>
      </c>
      <c r="Q50" s="98"/>
      <c r="R50" s="98">
        <v>14.4</v>
      </c>
      <c r="S50" s="98"/>
      <c r="T50" s="98">
        <v>14.4</v>
      </c>
      <c r="U50" s="98"/>
      <c r="V50" s="98">
        <v>10.8</v>
      </c>
      <c r="W50" s="98"/>
      <c r="X50" s="98">
        <v>10.8</v>
      </c>
      <c r="Y50" s="98"/>
      <c r="Z50" s="98">
        <v>10.8</v>
      </c>
      <c r="AA50" s="98"/>
      <c r="AB50" s="98">
        <v>10.8</v>
      </c>
      <c r="AC50" s="98"/>
      <c r="AD50" s="98">
        <v>10.8</v>
      </c>
      <c r="AE50" s="98"/>
      <c r="AF50" s="98">
        <v>10.8</v>
      </c>
      <c r="AG50" s="98"/>
    </row>
    <row r="51" spans="1:33" ht="24" customHeight="1" x14ac:dyDescent="0.25">
      <c r="A51" s="49"/>
      <c r="B51" s="87" t="s">
        <v>112</v>
      </c>
      <c r="C51" s="87" t="s">
        <v>66</v>
      </c>
      <c r="D51" s="97">
        <v>39.200000000000003</v>
      </c>
      <c r="E51" s="97">
        <v>39.6</v>
      </c>
      <c r="F51" s="97">
        <v>39</v>
      </c>
      <c r="G51" s="98">
        <v>36</v>
      </c>
      <c r="H51" s="98">
        <v>9</v>
      </c>
      <c r="I51" s="98">
        <v>9.9</v>
      </c>
      <c r="J51" s="98">
        <v>3</v>
      </c>
      <c r="K51" s="97">
        <v>3.3</v>
      </c>
      <c r="L51" s="97">
        <v>3</v>
      </c>
      <c r="M51" s="97">
        <v>3.3</v>
      </c>
      <c r="N51" s="97">
        <f t="shared" si="7"/>
        <v>110</v>
      </c>
      <c r="O51" s="97">
        <f t="shared" si="8"/>
        <v>0.9</v>
      </c>
      <c r="P51" s="97">
        <v>3</v>
      </c>
      <c r="Q51" s="97"/>
      <c r="R51" s="97">
        <v>3</v>
      </c>
      <c r="S51" s="97"/>
      <c r="T51" s="97">
        <v>3</v>
      </c>
      <c r="U51" s="97"/>
      <c r="V51" s="97">
        <v>3</v>
      </c>
      <c r="W51" s="97"/>
      <c r="X51" s="97">
        <v>3</v>
      </c>
      <c r="Y51" s="97"/>
      <c r="Z51" s="97">
        <v>3</v>
      </c>
      <c r="AA51" s="97"/>
      <c r="AB51" s="97">
        <v>3</v>
      </c>
      <c r="AC51" s="97"/>
      <c r="AD51" s="97">
        <v>3</v>
      </c>
      <c r="AE51" s="97"/>
      <c r="AF51" s="97">
        <v>3</v>
      </c>
      <c r="AG51" s="97"/>
    </row>
    <row r="52" spans="1:33" ht="22.5" customHeight="1" x14ac:dyDescent="0.25">
      <c r="A52" s="49"/>
      <c r="B52" s="87" t="s">
        <v>113</v>
      </c>
      <c r="C52" s="87" t="s">
        <v>54</v>
      </c>
      <c r="D52" s="97">
        <v>25.2</v>
      </c>
      <c r="E52" s="97">
        <v>12.6</v>
      </c>
      <c r="F52" s="97">
        <v>25.2</v>
      </c>
      <c r="G52" s="98">
        <v>21.6</v>
      </c>
      <c r="H52" s="98">
        <v>5.4</v>
      </c>
      <c r="I52" s="98">
        <v>4.8</v>
      </c>
      <c r="J52" s="98">
        <v>1.8</v>
      </c>
      <c r="K52" s="98">
        <v>1.6</v>
      </c>
      <c r="L52" s="98">
        <v>1.8</v>
      </c>
      <c r="M52" s="98">
        <v>1.6</v>
      </c>
      <c r="N52" s="98">
        <f t="shared" si="7"/>
        <v>88.9</v>
      </c>
      <c r="O52" s="98">
        <f t="shared" si="8"/>
        <v>-0.6</v>
      </c>
      <c r="P52" s="98">
        <v>1.8</v>
      </c>
      <c r="Q52" s="98"/>
      <c r="R52" s="98">
        <v>1.8</v>
      </c>
      <c r="S52" s="98"/>
      <c r="T52" s="98">
        <v>1.8</v>
      </c>
      <c r="U52" s="98"/>
      <c r="V52" s="98">
        <v>1.8</v>
      </c>
      <c r="W52" s="98"/>
      <c r="X52" s="98">
        <v>1.8</v>
      </c>
      <c r="Y52" s="98"/>
      <c r="Z52" s="98">
        <v>1.8</v>
      </c>
      <c r="AA52" s="98"/>
      <c r="AB52" s="98">
        <v>1.8</v>
      </c>
      <c r="AC52" s="98"/>
      <c r="AD52" s="98">
        <v>1.8</v>
      </c>
      <c r="AE52" s="98"/>
      <c r="AF52" s="98">
        <v>1.8</v>
      </c>
      <c r="AG52" s="98"/>
    </row>
    <row r="53" spans="1:33" ht="22.5" customHeight="1" x14ac:dyDescent="0.25">
      <c r="A53" s="49"/>
      <c r="B53" s="87" t="s">
        <v>114</v>
      </c>
      <c r="C53" s="87" t="s">
        <v>55</v>
      </c>
      <c r="D53" s="97">
        <v>63.4</v>
      </c>
      <c r="E53" s="97">
        <v>61.8</v>
      </c>
      <c r="F53" s="97">
        <v>62.7</v>
      </c>
      <c r="G53" s="98">
        <v>22.8</v>
      </c>
      <c r="H53" s="98">
        <v>5.7</v>
      </c>
      <c r="I53" s="98">
        <v>5.0999999999999996</v>
      </c>
      <c r="J53" s="98">
        <v>1.9</v>
      </c>
      <c r="K53" s="98">
        <v>1.7</v>
      </c>
      <c r="L53" s="98">
        <v>1.9</v>
      </c>
      <c r="M53" s="98">
        <v>1.7</v>
      </c>
      <c r="N53" s="98">
        <f t="shared" si="7"/>
        <v>89.5</v>
      </c>
      <c r="O53" s="98">
        <f t="shared" si="8"/>
        <v>-0.6</v>
      </c>
      <c r="P53" s="98">
        <v>1.9</v>
      </c>
      <c r="Q53" s="98"/>
      <c r="R53" s="98">
        <v>1.9</v>
      </c>
      <c r="S53" s="98"/>
      <c r="T53" s="98">
        <v>1.9</v>
      </c>
      <c r="U53" s="98"/>
      <c r="V53" s="98">
        <v>1.9</v>
      </c>
      <c r="W53" s="98"/>
      <c r="X53" s="98">
        <v>1.9</v>
      </c>
      <c r="Y53" s="98"/>
      <c r="Z53" s="98">
        <v>1.9</v>
      </c>
      <c r="AA53" s="98"/>
      <c r="AB53" s="98">
        <v>1.9</v>
      </c>
      <c r="AC53" s="98"/>
      <c r="AD53" s="98">
        <v>1.9</v>
      </c>
      <c r="AE53" s="98"/>
      <c r="AF53" s="98">
        <v>1.9</v>
      </c>
      <c r="AG53" s="98"/>
    </row>
    <row r="54" spans="1:33" ht="26.25" customHeight="1" x14ac:dyDescent="0.25">
      <c r="A54" s="49"/>
      <c r="B54" s="87" t="s">
        <v>115</v>
      </c>
      <c r="C54" s="87" t="s">
        <v>73</v>
      </c>
      <c r="D54" s="97">
        <v>73.400000000000006</v>
      </c>
      <c r="E54" s="97">
        <v>1.7</v>
      </c>
      <c r="F54" s="97">
        <v>69.2</v>
      </c>
      <c r="G54" s="98">
        <v>156</v>
      </c>
      <c r="H54" s="98">
        <v>39</v>
      </c>
      <c r="I54" s="98">
        <v>15.7</v>
      </c>
      <c r="J54" s="98">
        <v>13</v>
      </c>
      <c r="K54" s="98">
        <v>15.7</v>
      </c>
      <c r="L54" s="98">
        <v>13</v>
      </c>
      <c r="M54" s="98">
        <v>0</v>
      </c>
      <c r="N54" s="98">
        <f t="shared" si="7"/>
        <v>40.299999999999997</v>
      </c>
      <c r="O54" s="98">
        <f t="shared" si="8"/>
        <v>-23.3</v>
      </c>
      <c r="P54" s="98">
        <v>13</v>
      </c>
      <c r="Q54" s="98"/>
      <c r="R54" s="98">
        <v>13</v>
      </c>
      <c r="S54" s="98"/>
      <c r="T54" s="98">
        <v>13</v>
      </c>
      <c r="U54" s="98"/>
      <c r="V54" s="98">
        <v>13</v>
      </c>
      <c r="W54" s="98"/>
      <c r="X54" s="98">
        <v>13</v>
      </c>
      <c r="Y54" s="98"/>
      <c r="Z54" s="98">
        <v>13</v>
      </c>
      <c r="AA54" s="98"/>
      <c r="AB54" s="98">
        <v>13</v>
      </c>
      <c r="AC54" s="98"/>
      <c r="AD54" s="98">
        <v>13</v>
      </c>
      <c r="AE54" s="98"/>
      <c r="AF54" s="98">
        <v>13</v>
      </c>
      <c r="AG54" s="98"/>
    </row>
    <row r="55" spans="1:33" ht="29.25" customHeight="1" x14ac:dyDescent="0.25">
      <c r="A55" s="49"/>
      <c r="B55" s="87" t="s">
        <v>116</v>
      </c>
      <c r="C55" s="87" t="s">
        <v>41</v>
      </c>
      <c r="D55" s="97">
        <v>204.1</v>
      </c>
      <c r="E55" s="97">
        <v>80.3</v>
      </c>
      <c r="F55" s="97">
        <v>240.5</v>
      </c>
      <c r="G55" s="98">
        <v>186.2</v>
      </c>
      <c r="H55" s="98">
        <v>29.4</v>
      </c>
      <c r="I55" s="98">
        <v>28.8</v>
      </c>
      <c r="J55" s="98">
        <v>9.8000000000000007</v>
      </c>
      <c r="K55" s="98">
        <f>9.1+2.3</f>
        <v>11.4</v>
      </c>
      <c r="L55" s="98">
        <v>9.8000000000000007</v>
      </c>
      <c r="M55" s="98">
        <v>15.9</v>
      </c>
      <c r="N55" s="98">
        <f t="shared" si="7"/>
        <v>98</v>
      </c>
      <c r="O55" s="98">
        <f t="shared" si="8"/>
        <v>-0.6</v>
      </c>
      <c r="P55" s="98">
        <v>44.1</v>
      </c>
      <c r="Q55" s="98"/>
      <c r="R55" s="98">
        <v>9.8000000000000007</v>
      </c>
      <c r="S55" s="98"/>
      <c r="T55" s="98">
        <v>9.8000000000000007</v>
      </c>
      <c r="U55" s="98"/>
      <c r="V55" s="98">
        <v>9.8000000000000007</v>
      </c>
      <c r="W55" s="98"/>
      <c r="X55" s="98">
        <v>9.8000000000000007</v>
      </c>
      <c r="Y55" s="98"/>
      <c r="Z55" s="98">
        <v>9.8000000000000007</v>
      </c>
      <c r="AA55" s="98"/>
      <c r="AB55" s="98">
        <v>44.1</v>
      </c>
      <c r="AC55" s="98"/>
      <c r="AD55" s="98">
        <v>9.8000000000000007</v>
      </c>
      <c r="AE55" s="98"/>
      <c r="AF55" s="98">
        <v>9.8000000000000007</v>
      </c>
      <c r="AG55" s="98"/>
    </row>
    <row r="56" spans="1:33" ht="27.75" customHeight="1" x14ac:dyDescent="0.25">
      <c r="A56" s="49"/>
      <c r="B56" s="84" t="s">
        <v>58</v>
      </c>
      <c r="C56" s="88" t="s">
        <v>121</v>
      </c>
      <c r="D56" s="97"/>
      <c r="E56" s="97"/>
      <c r="F56" s="97"/>
      <c r="G56" s="98">
        <v>975.3</v>
      </c>
      <c r="H56" s="98">
        <v>267.3</v>
      </c>
      <c r="I56" s="98">
        <v>93.4</v>
      </c>
      <c r="J56" s="98">
        <v>264.3</v>
      </c>
      <c r="K56" s="98">
        <v>64.8</v>
      </c>
      <c r="L56" s="98">
        <v>1.5</v>
      </c>
      <c r="M56" s="98">
        <v>23.4</v>
      </c>
      <c r="N56" s="98">
        <f t="shared" si="7"/>
        <v>34.9</v>
      </c>
      <c r="O56" s="98">
        <f t="shared" si="8"/>
        <v>-173.9</v>
      </c>
      <c r="P56" s="98">
        <v>204.6</v>
      </c>
      <c r="Q56" s="98"/>
      <c r="R56" s="98">
        <v>1.5</v>
      </c>
      <c r="S56" s="98"/>
      <c r="T56" s="98">
        <v>18.8</v>
      </c>
      <c r="U56" s="98"/>
      <c r="V56" s="98">
        <v>237.6</v>
      </c>
      <c r="W56" s="98"/>
      <c r="X56" s="98">
        <v>1.5</v>
      </c>
      <c r="Y56" s="98"/>
      <c r="Z56" s="98">
        <v>1.5</v>
      </c>
      <c r="AA56" s="98"/>
      <c r="AB56" s="98">
        <v>239.5</v>
      </c>
      <c r="AC56" s="98"/>
      <c r="AD56" s="98">
        <v>1.5</v>
      </c>
      <c r="AE56" s="98"/>
      <c r="AF56" s="98">
        <v>1.5</v>
      </c>
      <c r="AG56" s="98"/>
    </row>
    <row r="57" spans="1:33" s="1" customFormat="1" ht="38.25" customHeight="1" x14ac:dyDescent="0.25">
      <c r="A57" s="103"/>
      <c r="B57" s="101" t="s">
        <v>59</v>
      </c>
      <c r="C57" s="106" t="s">
        <v>117</v>
      </c>
      <c r="D57" s="97">
        <v>69</v>
      </c>
      <c r="E57" s="97">
        <v>19.5</v>
      </c>
      <c r="F57" s="97">
        <v>124.1</v>
      </c>
      <c r="G57" s="98">
        <v>499.2</v>
      </c>
      <c r="H57" s="98">
        <v>124.8</v>
      </c>
      <c r="I57" s="98">
        <v>186.1</v>
      </c>
      <c r="J57" s="98">
        <v>41.6</v>
      </c>
      <c r="K57" s="98">
        <f>43.1+2.8</f>
        <v>45.9</v>
      </c>
      <c r="L57" s="98">
        <v>41.6</v>
      </c>
      <c r="M57" s="98">
        <v>77.099999999999994</v>
      </c>
      <c r="N57" s="89" t="s">
        <v>126</v>
      </c>
      <c r="O57" s="98">
        <f t="shared" si="8"/>
        <v>61.3</v>
      </c>
      <c r="P57" s="98">
        <v>41.6</v>
      </c>
      <c r="Q57" s="98"/>
      <c r="R57" s="98">
        <v>41.6</v>
      </c>
      <c r="S57" s="98"/>
      <c r="T57" s="98">
        <v>41.6</v>
      </c>
      <c r="U57" s="98"/>
      <c r="V57" s="98">
        <v>41.6</v>
      </c>
      <c r="W57" s="98"/>
      <c r="X57" s="98">
        <v>41.6</v>
      </c>
      <c r="Y57" s="98"/>
      <c r="Z57" s="98">
        <v>41.6</v>
      </c>
      <c r="AA57" s="98"/>
      <c r="AB57" s="98">
        <v>41.6</v>
      </c>
      <c r="AC57" s="98"/>
      <c r="AD57" s="98">
        <v>41.6</v>
      </c>
      <c r="AE57" s="98"/>
      <c r="AF57" s="98">
        <v>41.6</v>
      </c>
      <c r="AG57" s="98"/>
    </row>
    <row r="58" spans="1:33" ht="18" hidden="1" customHeight="1" x14ac:dyDescent="0.25">
      <c r="A58" s="49"/>
      <c r="B58" s="91" t="s">
        <v>60</v>
      </c>
      <c r="C58" s="106" t="s">
        <v>62</v>
      </c>
      <c r="D58" s="97">
        <v>0</v>
      </c>
      <c r="E58" s="97">
        <v>400.1</v>
      </c>
      <c r="F58" s="97">
        <v>0</v>
      </c>
      <c r="G58" s="98" t="e">
        <f>H58+L58+N58+P58+R58+T58+V58+X58+Z58+AB58+AD58+AF58+AH58</f>
        <v>#DIV/0!</v>
      </c>
      <c r="H58" s="98">
        <v>0</v>
      </c>
      <c r="I58" s="98"/>
      <c r="J58" s="98">
        <v>0</v>
      </c>
      <c r="K58" s="98"/>
      <c r="L58" s="98">
        <v>0</v>
      </c>
      <c r="M58" s="98"/>
      <c r="N58" s="98" t="e">
        <f t="shared" si="7"/>
        <v>#DIV/0!</v>
      </c>
      <c r="O58" s="98">
        <f t="shared" si="8"/>
        <v>0</v>
      </c>
      <c r="P58" s="98">
        <v>0</v>
      </c>
      <c r="Q58" s="98"/>
      <c r="R58" s="98">
        <v>0</v>
      </c>
      <c r="S58" s="98"/>
      <c r="T58" s="98">
        <v>0</v>
      </c>
      <c r="U58" s="98"/>
      <c r="V58" s="98">
        <v>0</v>
      </c>
      <c r="W58" s="98"/>
      <c r="X58" s="98">
        <v>0</v>
      </c>
      <c r="Y58" s="98"/>
      <c r="Z58" s="98">
        <v>0</v>
      </c>
      <c r="AA58" s="98"/>
      <c r="AB58" s="98">
        <v>0</v>
      </c>
      <c r="AC58" s="95"/>
      <c r="AD58" s="98">
        <v>0</v>
      </c>
      <c r="AE58" s="98"/>
      <c r="AF58" s="98">
        <v>0</v>
      </c>
      <c r="AG58" s="98"/>
    </row>
    <row r="59" spans="1:33" s="35" customFormat="1" ht="29.25" customHeight="1" x14ac:dyDescent="0.25">
      <c r="A59" s="108"/>
      <c r="B59" s="109" t="s">
        <v>45</v>
      </c>
      <c r="C59" s="110" t="s">
        <v>76</v>
      </c>
      <c r="D59" s="97">
        <f t="shared" ref="D59:M59" si="15">D8-D25</f>
        <v>-121.2</v>
      </c>
      <c r="E59" s="97">
        <f t="shared" si="15"/>
        <v>636.5</v>
      </c>
      <c r="F59" s="97">
        <f t="shared" si="15"/>
        <v>80.8</v>
      </c>
      <c r="G59" s="97">
        <f t="shared" si="15"/>
        <v>0</v>
      </c>
      <c r="H59" s="97">
        <f t="shared" si="15"/>
        <v>0</v>
      </c>
      <c r="I59" s="102">
        <f t="shared" si="15"/>
        <v>687.8</v>
      </c>
      <c r="J59" s="97">
        <f t="shared" si="15"/>
        <v>0</v>
      </c>
      <c r="K59" s="102">
        <f t="shared" si="15"/>
        <v>181</v>
      </c>
      <c r="L59" s="97">
        <f t="shared" si="15"/>
        <v>0</v>
      </c>
      <c r="M59" s="102">
        <f t="shared" si="15"/>
        <v>-28.6</v>
      </c>
      <c r="N59" s="97">
        <v>0</v>
      </c>
      <c r="O59" s="102">
        <f t="shared" si="8"/>
        <v>687.8</v>
      </c>
      <c r="P59" s="97">
        <f t="shared" ref="P59:AG59" si="16">P8-P25</f>
        <v>0</v>
      </c>
      <c r="Q59" s="102">
        <f t="shared" si="16"/>
        <v>0</v>
      </c>
      <c r="R59" s="97">
        <f t="shared" si="16"/>
        <v>0</v>
      </c>
      <c r="S59" s="102">
        <f t="shared" si="16"/>
        <v>0</v>
      </c>
      <c r="T59" s="97">
        <f t="shared" si="16"/>
        <v>0</v>
      </c>
      <c r="U59" s="102">
        <f t="shared" si="16"/>
        <v>0</v>
      </c>
      <c r="V59" s="97">
        <f t="shared" si="16"/>
        <v>0</v>
      </c>
      <c r="W59" s="102">
        <f t="shared" si="16"/>
        <v>0</v>
      </c>
      <c r="X59" s="97">
        <f t="shared" si="16"/>
        <v>0</v>
      </c>
      <c r="Y59" s="102">
        <f t="shared" si="16"/>
        <v>0</v>
      </c>
      <c r="Z59" s="97">
        <f t="shared" si="16"/>
        <v>0</v>
      </c>
      <c r="AA59" s="102">
        <f t="shared" si="16"/>
        <v>0</v>
      </c>
      <c r="AB59" s="97">
        <f t="shared" si="16"/>
        <v>0</v>
      </c>
      <c r="AC59" s="102">
        <f t="shared" si="16"/>
        <v>0</v>
      </c>
      <c r="AD59" s="97">
        <f t="shared" si="16"/>
        <v>0</v>
      </c>
      <c r="AE59" s="97">
        <f t="shared" si="16"/>
        <v>0</v>
      </c>
      <c r="AF59" s="97">
        <f t="shared" si="16"/>
        <v>0</v>
      </c>
      <c r="AG59" s="97">
        <f t="shared" si="16"/>
        <v>0</v>
      </c>
    </row>
    <row r="60" spans="1:33" s="2" customFormat="1" hidden="1" x14ac:dyDescent="0.3">
      <c r="B60" s="15">
        <v>4</v>
      </c>
      <c r="C60" s="14" t="s">
        <v>79</v>
      </c>
      <c r="D60" s="18">
        <f>D61+D62+D63+D64</f>
        <v>247.5</v>
      </c>
      <c r="E60" s="18">
        <f>E61+E62+E63+E64</f>
        <v>777.3</v>
      </c>
      <c r="F60" s="18"/>
      <c r="G60" s="19">
        <f>H60+L60+N60+P60+R60+T60+V60+X60+Z60+AB60+AD60+AF60</f>
        <v>247.5</v>
      </c>
      <c r="H60" s="19">
        <f>H61+H62+H63</f>
        <v>0</v>
      </c>
      <c r="I60" s="19"/>
      <c r="J60" s="19"/>
      <c r="K60" s="19"/>
      <c r="L60" s="19">
        <f>L61+L62+L63</f>
        <v>37</v>
      </c>
      <c r="M60" s="19"/>
      <c r="N60" s="19">
        <f>N61+N62+N63</f>
        <v>59.5</v>
      </c>
      <c r="O60" s="19"/>
      <c r="P60" s="18">
        <f>P61+P62+P63+P64</f>
        <v>65</v>
      </c>
      <c r="Q60" s="18"/>
      <c r="R60" s="18">
        <f t="shared" ref="R60:AF60" si="17">R61+R62+R63+R64</f>
        <v>25</v>
      </c>
      <c r="S60" s="18"/>
      <c r="T60" s="18">
        <f t="shared" si="17"/>
        <v>38</v>
      </c>
      <c r="U60" s="18"/>
      <c r="V60" s="18">
        <f t="shared" si="17"/>
        <v>23</v>
      </c>
      <c r="W60" s="18"/>
      <c r="X60" s="18">
        <f t="shared" si="17"/>
        <v>0</v>
      </c>
      <c r="Y60" s="18"/>
      <c r="Z60" s="18">
        <f t="shared" si="17"/>
        <v>0</v>
      </c>
      <c r="AA60" s="18"/>
      <c r="AB60" s="18">
        <f t="shared" si="17"/>
        <v>0</v>
      </c>
      <c r="AC60" s="18"/>
      <c r="AD60" s="18">
        <f t="shared" si="17"/>
        <v>0</v>
      </c>
      <c r="AE60" s="18"/>
      <c r="AF60" s="18">
        <f t="shared" si="17"/>
        <v>0</v>
      </c>
      <c r="AG60" s="23"/>
    </row>
    <row r="61" spans="1:33" s="2" customFormat="1" ht="17.25" hidden="1" customHeight="1" x14ac:dyDescent="0.3">
      <c r="B61" s="17" t="s">
        <v>46</v>
      </c>
      <c r="C61" s="15" t="s">
        <v>51</v>
      </c>
      <c r="D61" s="18">
        <v>60</v>
      </c>
      <c r="E61" s="18">
        <v>18</v>
      </c>
      <c r="F61" s="18"/>
      <c r="G61" s="19">
        <f>H61+L61+N61+P61+R61+T61+V61+X61+Z61+AB61+AD61+AF61+AH61</f>
        <v>60</v>
      </c>
      <c r="H61" s="19">
        <v>0</v>
      </c>
      <c r="I61" s="19"/>
      <c r="J61" s="19"/>
      <c r="K61" s="19"/>
      <c r="L61" s="19">
        <v>37</v>
      </c>
      <c r="M61" s="19"/>
      <c r="N61" s="19">
        <v>0</v>
      </c>
      <c r="O61" s="19"/>
      <c r="P61" s="19">
        <v>0</v>
      </c>
      <c r="Q61" s="19"/>
      <c r="R61" s="19">
        <v>0</v>
      </c>
      <c r="S61" s="19"/>
      <c r="T61" s="19">
        <v>0</v>
      </c>
      <c r="U61" s="19"/>
      <c r="V61" s="19">
        <v>23</v>
      </c>
      <c r="W61" s="19"/>
      <c r="X61" s="19">
        <v>0</v>
      </c>
      <c r="Y61" s="19"/>
      <c r="Z61" s="19">
        <v>0</v>
      </c>
      <c r="AA61" s="19"/>
      <c r="AB61" s="19">
        <v>0</v>
      </c>
      <c r="AC61" s="19"/>
      <c r="AD61" s="19">
        <v>0</v>
      </c>
      <c r="AE61" s="19"/>
      <c r="AF61" s="19">
        <v>0</v>
      </c>
      <c r="AG61" s="24"/>
    </row>
    <row r="62" spans="1:33" s="2" customFormat="1" hidden="1" x14ac:dyDescent="0.3">
      <c r="B62" s="17" t="s">
        <v>47</v>
      </c>
      <c r="C62" s="15" t="s">
        <v>81</v>
      </c>
      <c r="D62" s="18">
        <v>97.5</v>
      </c>
      <c r="E62" s="18">
        <v>314</v>
      </c>
      <c r="F62" s="18"/>
      <c r="G62" s="19">
        <f>H62+L62+N62+P62+R62+T62+V62+X62+Z62+AB62+AD62+AF62+AH62</f>
        <v>97.5</v>
      </c>
      <c r="H62" s="19">
        <v>0</v>
      </c>
      <c r="I62" s="19"/>
      <c r="J62" s="19"/>
      <c r="K62" s="19"/>
      <c r="L62" s="19">
        <v>0</v>
      </c>
      <c r="M62" s="19"/>
      <c r="N62" s="19">
        <v>59.5</v>
      </c>
      <c r="O62" s="19"/>
      <c r="P62" s="19">
        <v>0</v>
      </c>
      <c r="Q62" s="19"/>
      <c r="R62" s="19">
        <v>0</v>
      </c>
      <c r="S62" s="19"/>
      <c r="T62" s="19">
        <v>38</v>
      </c>
      <c r="U62" s="19"/>
      <c r="V62" s="19">
        <v>0</v>
      </c>
      <c r="W62" s="19"/>
      <c r="X62" s="19">
        <v>0</v>
      </c>
      <c r="Y62" s="19"/>
      <c r="Z62" s="19">
        <v>0</v>
      </c>
      <c r="AA62" s="19"/>
      <c r="AB62" s="19">
        <v>0</v>
      </c>
      <c r="AC62" s="19"/>
      <c r="AD62" s="19">
        <v>0</v>
      </c>
      <c r="AE62" s="19"/>
      <c r="AF62" s="19">
        <v>0</v>
      </c>
      <c r="AG62" s="24"/>
    </row>
    <row r="63" spans="1:33" s="2" customFormat="1" hidden="1" x14ac:dyDescent="0.3">
      <c r="B63" s="17" t="s">
        <v>48</v>
      </c>
      <c r="C63" s="15" t="s">
        <v>74</v>
      </c>
      <c r="D63" s="18">
        <v>90</v>
      </c>
      <c r="E63" s="18">
        <v>40.9</v>
      </c>
      <c r="F63" s="18"/>
      <c r="G63" s="19">
        <f>H63+L63+N63+P63+R63+T63+V63+X63+Z63+AB63+AD63+AF63+AH63</f>
        <v>90</v>
      </c>
      <c r="H63" s="19">
        <v>0</v>
      </c>
      <c r="I63" s="19"/>
      <c r="J63" s="19"/>
      <c r="K63" s="19"/>
      <c r="L63" s="19">
        <v>0</v>
      </c>
      <c r="M63" s="19"/>
      <c r="N63" s="19">
        <v>0</v>
      </c>
      <c r="O63" s="19"/>
      <c r="P63" s="19">
        <v>65</v>
      </c>
      <c r="Q63" s="19"/>
      <c r="R63" s="19">
        <v>25</v>
      </c>
      <c r="S63" s="19"/>
      <c r="T63" s="19">
        <v>0</v>
      </c>
      <c r="U63" s="19"/>
      <c r="V63" s="19">
        <v>0</v>
      </c>
      <c r="W63" s="19"/>
      <c r="X63" s="19">
        <v>0</v>
      </c>
      <c r="Y63" s="19"/>
      <c r="Z63" s="19">
        <v>0</v>
      </c>
      <c r="AA63" s="19"/>
      <c r="AB63" s="19">
        <v>0</v>
      </c>
      <c r="AC63" s="19"/>
      <c r="AD63" s="19">
        <v>0</v>
      </c>
      <c r="AE63" s="19"/>
      <c r="AF63" s="19">
        <v>0</v>
      </c>
      <c r="AG63" s="24"/>
    </row>
    <row r="64" spans="1:33" s="1" customFormat="1" hidden="1" x14ac:dyDescent="0.3">
      <c r="B64" s="17" t="s">
        <v>77</v>
      </c>
      <c r="C64" s="16" t="s">
        <v>80</v>
      </c>
      <c r="D64" s="18">
        <v>0</v>
      </c>
      <c r="E64" s="18">
        <v>404.4</v>
      </c>
      <c r="F64" s="18"/>
      <c r="G64" s="19">
        <f>H64+L64+N64+P64+R64+T64+V64+X64+Z64+AB64+AD64+AF64</f>
        <v>0</v>
      </c>
      <c r="H64" s="20">
        <v>0</v>
      </c>
      <c r="I64" s="20"/>
      <c r="J64" s="20"/>
      <c r="K64" s="20"/>
      <c r="L64" s="20">
        <v>0</v>
      </c>
      <c r="M64" s="20"/>
      <c r="N64" s="20">
        <v>0</v>
      </c>
      <c r="O64" s="20"/>
      <c r="P64" s="20">
        <v>0</v>
      </c>
      <c r="Q64" s="20"/>
      <c r="R64" s="20">
        <v>0</v>
      </c>
      <c r="S64" s="20"/>
      <c r="T64" s="20">
        <v>0</v>
      </c>
      <c r="U64" s="20"/>
      <c r="V64" s="20">
        <v>0</v>
      </c>
      <c r="W64" s="20"/>
      <c r="X64" s="20">
        <v>0</v>
      </c>
      <c r="Y64" s="20"/>
      <c r="Z64" s="20">
        <v>0</v>
      </c>
      <c r="AA64" s="20"/>
      <c r="AB64" s="20">
        <v>0</v>
      </c>
      <c r="AC64" s="20"/>
      <c r="AD64" s="20">
        <v>0</v>
      </c>
      <c r="AE64" s="20"/>
      <c r="AF64" s="20">
        <v>0</v>
      </c>
      <c r="AG64" s="25"/>
    </row>
    <row r="65" spans="2:33" s="1" customFormat="1" x14ac:dyDescent="0.3">
      <c r="B65" s="21"/>
      <c r="C65" s="22"/>
      <c r="D65" s="23"/>
      <c r="E65" s="23"/>
      <c r="F65" s="23"/>
      <c r="G65" s="24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</row>
    <row r="66" spans="2:33" ht="36.75" customHeight="1" x14ac:dyDescent="0.3">
      <c r="B66" s="10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39"/>
      <c r="R66" s="11"/>
      <c r="S66" s="11"/>
      <c r="T66" s="11"/>
      <c r="V66" s="40"/>
      <c r="W66" s="40"/>
      <c r="X66" s="40"/>
      <c r="Y66" s="40"/>
      <c r="Z66" s="43"/>
      <c r="AA66" s="43"/>
      <c r="AB66" s="44" t="s">
        <v>92</v>
      </c>
      <c r="AC66" s="44"/>
      <c r="AD66" s="45"/>
      <c r="AE66" s="45"/>
      <c r="AF66" s="45"/>
      <c r="AG66" s="41"/>
    </row>
    <row r="67" spans="2:33" x14ac:dyDescent="0.3">
      <c r="B67" s="10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7"/>
      <c r="Q67" s="27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</row>
    <row r="68" spans="2:33" x14ac:dyDescent="0.3">
      <c r="B68" s="10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38"/>
      <c r="N68" s="11"/>
      <c r="O68" s="11"/>
      <c r="P68" s="26"/>
      <c r="Q68" s="26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</row>
    <row r="69" spans="2:33" ht="18.75" customHeight="1" x14ac:dyDescent="0.3">
      <c r="B69" s="10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39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</row>
    <row r="70" spans="2:33" ht="36.75" customHeight="1" x14ac:dyDescent="0.3">
      <c r="B70" s="11"/>
      <c r="C70" s="47"/>
      <c r="D70" s="47"/>
      <c r="E70" s="47"/>
      <c r="F70" s="47"/>
      <c r="G70" s="47"/>
      <c r="H70" s="48"/>
      <c r="I70" s="48"/>
      <c r="J70" s="48"/>
      <c r="K70" s="48"/>
      <c r="L70" s="48"/>
      <c r="M70" s="48"/>
      <c r="N70" s="48"/>
      <c r="O70" s="48"/>
      <c r="P70" s="28"/>
      <c r="Q70" s="28"/>
      <c r="R70" s="11"/>
      <c r="S70" s="11"/>
      <c r="T70" s="29"/>
      <c r="U70" s="29"/>
      <c r="V70" s="11"/>
      <c r="W70" s="11"/>
      <c r="X70" s="11"/>
      <c r="Y70" s="11"/>
      <c r="Z70" s="11"/>
      <c r="AA70" s="11"/>
      <c r="AC70" s="11"/>
      <c r="AD70" s="11"/>
      <c r="AE70" s="36"/>
      <c r="AF70" s="37" t="s">
        <v>93</v>
      </c>
      <c r="AG70" s="11"/>
    </row>
    <row r="71" spans="2:33" x14ac:dyDescent="0.3">
      <c r="B71" s="11"/>
      <c r="C71" s="11"/>
      <c r="D71" s="11"/>
      <c r="E71" s="11"/>
      <c r="F71" s="11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11"/>
      <c r="S71" s="11"/>
      <c r="T71" s="29"/>
      <c r="U71" s="29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2:33" x14ac:dyDescent="0.3">
      <c r="B72" s="30"/>
      <c r="C72" s="31"/>
      <c r="D72" s="30"/>
      <c r="E72" s="30"/>
      <c r="F72" s="30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0"/>
      <c r="S72" s="30"/>
      <c r="T72" s="33"/>
      <c r="U72" s="29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2:33" x14ac:dyDescent="0.3">
      <c r="B73" s="30"/>
      <c r="C73" s="30"/>
      <c r="D73" s="30"/>
      <c r="E73" s="30"/>
      <c r="F73" s="30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0"/>
      <c r="S73" s="30"/>
      <c r="T73" s="33"/>
      <c r="U73" s="29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</row>
    <row r="74" spans="2:33" x14ac:dyDescent="0.3">
      <c r="C74" s="11"/>
      <c r="D74" s="3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T74" s="1"/>
      <c r="U74" s="29"/>
      <c r="AB74" s="11"/>
      <c r="AC74" s="11"/>
    </row>
    <row r="75" spans="2:33" x14ac:dyDescent="0.3">
      <c r="C75" s="3"/>
      <c r="D75" s="3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T75" s="1"/>
      <c r="U75" s="29"/>
    </row>
    <row r="76" spans="2:33" x14ac:dyDescent="0.3">
      <c r="C76" s="3"/>
      <c r="D76" s="3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T76" s="1"/>
      <c r="U76" s="29"/>
    </row>
    <row r="77" spans="2:33" x14ac:dyDescent="0.3">
      <c r="C77" s="3"/>
      <c r="D77" s="3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T77" s="1"/>
      <c r="U77" s="29"/>
    </row>
    <row r="78" spans="2:33" x14ac:dyDescent="0.3">
      <c r="C78" s="3"/>
      <c r="D78" s="3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T78" s="1"/>
      <c r="U78" s="29"/>
    </row>
    <row r="79" spans="2:33" x14ac:dyDescent="0.3">
      <c r="C79" s="3"/>
      <c r="D79" s="3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T79" s="1"/>
      <c r="U79" s="29"/>
    </row>
    <row r="80" spans="2:33" x14ac:dyDescent="0.3">
      <c r="C80" s="3"/>
      <c r="D80" s="3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T80" s="1"/>
      <c r="U80" s="29"/>
    </row>
    <row r="81" spans="3:21" x14ac:dyDescent="0.3">
      <c r="C81" s="3"/>
      <c r="D81" s="3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T81" s="1"/>
      <c r="U81" s="29"/>
    </row>
    <row r="82" spans="3:21" x14ac:dyDescent="0.3">
      <c r="C82" s="3"/>
      <c r="D82" s="3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T82" s="1"/>
      <c r="U82" s="29"/>
    </row>
    <row r="83" spans="3:21" x14ac:dyDescent="0.3">
      <c r="C83" s="3"/>
      <c r="D83" s="3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T83" s="1"/>
      <c r="U83" s="29"/>
    </row>
    <row r="84" spans="3:21" x14ac:dyDescent="0.3">
      <c r="C84" s="3"/>
      <c r="D84" s="3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T84" s="1"/>
      <c r="U84" s="29"/>
    </row>
    <row r="85" spans="3:21" x14ac:dyDescent="0.3">
      <c r="C85" s="3"/>
      <c r="D85" s="3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T85" s="1"/>
      <c r="U85" s="29"/>
    </row>
    <row r="86" spans="3:21" x14ac:dyDescent="0.3">
      <c r="C86" s="3"/>
      <c r="D86" s="3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T86" s="1"/>
      <c r="U86" s="29"/>
    </row>
    <row r="87" spans="3:21" x14ac:dyDescent="0.3">
      <c r="C87" s="3"/>
      <c r="D87" s="3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T87" s="1"/>
      <c r="U87" s="29"/>
    </row>
    <row r="88" spans="3:21" x14ac:dyDescent="0.3">
      <c r="C88" s="3"/>
      <c r="D88" s="3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T88" s="1"/>
      <c r="U88" s="29"/>
    </row>
    <row r="89" spans="3:21" x14ac:dyDescent="0.3">
      <c r="C89" s="3"/>
      <c r="D89" s="3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T89" s="1"/>
      <c r="U89" s="29"/>
    </row>
    <row r="90" spans="3:21" x14ac:dyDescent="0.3">
      <c r="C90" s="3"/>
      <c r="D90" s="3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T90" s="1"/>
      <c r="U90" s="29"/>
    </row>
    <row r="91" spans="3:21" x14ac:dyDescent="0.3">
      <c r="C91" s="3"/>
      <c r="D91" s="3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T91" s="1"/>
      <c r="U91" s="29"/>
    </row>
    <row r="92" spans="3:21" x14ac:dyDescent="0.3">
      <c r="C92" s="3"/>
      <c r="D92" s="3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T92" s="1"/>
      <c r="U92" s="29"/>
    </row>
    <row r="93" spans="3:21" x14ac:dyDescent="0.3">
      <c r="C93" s="3"/>
      <c r="D93" s="3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T93" s="1"/>
      <c r="U93" s="29"/>
    </row>
    <row r="94" spans="3:21" x14ac:dyDescent="0.3">
      <c r="C94" s="3"/>
      <c r="D94" s="3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T94" s="1"/>
      <c r="U94" s="29"/>
    </row>
    <row r="95" spans="3:21" x14ac:dyDescent="0.3">
      <c r="C95" s="3"/>
      <c r="D95" s="3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T95" s="1"/>
      <c r="U95" s="29"/>
    </row>
    <row r="96" spans="3:21" x14ac:dyDescent="0.3">
      <c r="C96" s="3"/>
      <c r="D96" s="3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T96" s="1"/>
      <c r="U96" s="29"/>
    </row>
    <row r="97" spans="3:21" x14ac:dyDescent="0.3">
      <c r="C97" s="3"/>
      <c r="D97" s="3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T97" s="1"/>
      <c r="U97" s="29"/>
    </row>
    <row r="98" spans="3:21" x14ac:dyDescent="0.3">
      <c r="C98" s="3"/>
      <c r="D98" s="3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T98" s="1"/>
      <c r="U98" s="29"/>
    </row>
    <row r="99" spans="3:21" x14ac:dyDescent="0.3">
      <c r="C99" s="3"/>
      <c r="D99" s="3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T99" s="1"/>
      <c r="U99" s="29"/>
    </row>
    <row r="100" spans="3:21" x14ac:dyDescent="0.3">
      <c r="C100" s="3"/>
      <c r="D100" s="3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T100" s="1"/>
      <c r="U100" s="29"/>
    </row>
    <row r="101" spans="3:21" x14ac:dyDescent="0.3">
      <c r="C101" s="3"/>
      <c r="D101" s="3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T101" s="1"/>
      <c r="U101" s="29"/>
    </row>
    <row r="102" spans="3:21" x14ac:dyDescent="0.3">
      <c r="C102" s="3"/>
      <c r="D102" s="3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T102" s="1"/>
      <c r="U102" s="29"/>
    </row>
    <row r="103" spans="3:21" x14ac:dyDescent="0.3">
      <c r="C103" s="3"/>
      <c r="D103" s="3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T103" s="1"/>
      <c r="U103" s="29"/>
    </row>
    <row r="104" spans="3:21" x14ac:dyDescent="0.3">
      <c r="C104" s="3"/>
      <c r="D104" s="3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T104" s="1"/>
      <c r="U104" s="29"/>
    </row>
    <row r="105" spans="3:21" x14ac:dyDescent="0.3">
      <c r="C105" s="3"/>
      <c r="D105" s="3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T105" s="1"/>
      <c r="U105" s="29"/>
    </row>
    <row r="106" spans="3:21" x14ac:dyDescent="0.3">
      <c r="C106" s="3"/>
      <c r="D106" s="3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T106" s="1"/>
      <c r="U106" s="29"/>
    </row>
    <row r="107" spans="3:21" x14ac:dyDescent="0.3">
      <c r="C107" s="3"/>
      <c r="D107" s="3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T107" s="1"/>
      <c r="U107" s="29"/>
    </row>
    <row r="108" spans="3:21" x14ac:dyDescent="0.3">
      <c r="C108" s="3"/>
      <c r="D108" s="3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T108" s="1"/>
      <c r="U108" s="29"/>
    </row>
    <row r="109" spans="3:21" x14ac:dyDescent="0.3">
      <c r="C109" s="3"/>
      <c r="D109" s="3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T109" s="1"/>
      <c r="U109" s="29"/>
    </row>
    <row r="110" spans="3:21" x14ac:dyDescent="0.3">
      <c r="C110" s="3"/>
      <c r="D110" s="3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T110" s="1"/>
      <c r="U110" s="29"/>
    </row>
    <row r="111" spans="3:21" x14ac:dyDescent="0.3">
      <c r="C111" s="3"/>
      <c r="D111" s="3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T111" s="1"/>
      <c r="U111" s="29"/>
    </row>
    <row r="112" spans="3:21" x14ac:dyDescent="0.3">
      <c r="C112" s="3"/>
      <c r="D112" s="3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T112" s="1"/>
      <c r="U112" s="29"/>
    </row>
    <row r="113" spans="3:33" x14ac:dyDescent="0.3">
      <c r="C113" s="3"/>
      <c r="D113" s="3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T113" s="1"/>
      <c r="U113" s="29"/>
    </row>
    <row r="114" spans="3:33" x14ac:dyDescent="0.3">
      <c r="C114" s="3"/>
      <c r="D114" s="3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T114" s="1"/>
      <c r="U114" s="29"/>
    </row>
    <row r="115" spans="3:33" x14ac:dyDescent="0.3">
      <c r="C115" s="3"/>
      <c r="D115" s="3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T115" s="1"/>
      <c r="U115" s="29"/>
    </row>
    <row r="116" spans="3:33" x14ac:dyDescent="0.3">
      <c r="C116" s="3"/>
      <c r="D116" s="3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T116" s="1"/>
      <c r="U116" s="29"/>
    </row>
    <row r="117" spans="3:33" x14ac:dyDescent="0.3">
      <c r="C117" s="3"/>
      <c r="D117" s="3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T117" s="1"/>
      <c r="U117" s="29"/>
    </row>
    <row r="118" spans="3:33" x14ac:dyDescent="0.3">
      <c r="C118" s="3"/>
      <c r="D118" s="3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T118" s="1"/>
      <c r="U118" s="29"/>
    </row>
    <row r="119" spans="3:33" x14ac:dyDescent="0.3">
      <c r="C119" s="3"/>
      <c r="D119" s="3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T119" s="1"/>
      <c r="U119" s="29"/>
    </row>
    <row r="120" spans="3:33" x14ac:dyDescent="0.3">
      <c r="C120" s="3"/>
      <c r="D120" s="3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T120" s="1"/>
      <c r="U120" s="29"/>
    </row>
    <row r="121" spans="3:33" x14ac:dyDescent="0.3">
      <c r="C121" s="3"/>
      <c r="D121" s="3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T121" s="1"/>
      <c r="U121" s="29"/>
    </row>
    <row r="122" spans="3:33" x14ac:dyDescent="0.3">
      <c r="C122" s="3"/>
      <c r="D122" s="3"/>
      <c r="G122" s="6"/>
      <c r="H122" s="12">
        <f>(H26-(H26*0.195))*0.0025</f>
        <v>9.2799999999999994</v>
      </c>
      <c r="I122" s="12"/>
      <c r="J122" s="12"/>
      <c r="K122" s="12"/>
      <c r="L122" s="12">
        <f>(L26-(L26*0.195))*0.0025</f>
        <v>3.09</v>
      </c>
      <c r="M122" s="12"/>
      <c r="N122" s="12">
        <f>(N26-(N26*0.195))*0.0025</f>
        <v>0.2</v>
      </c>
      <c r="O122" s="12"/>
      <c r="P122" s="12">
        <f>(P26-(P26*0.195))*0.0025</f>
        <v>3.17</v>
      </c>
      <c r="Q122" s="12"/>
      <c r="R122" s="12">
        <f>(R26-(R26*0.195))*0.0025</f>
        <v>3.17</v>
      </c>
      <c r="S122" s="12"/>
      <c r="T122" s="12">
        <f>(T26-(T26*0.195))*0.0025</f>
        <v>3.18</v>
      </c>
      <c r="U122" s="34"/>
      <c r="V122" s="12">
        <f>(V26-(V26*0.195))*0.0025</f>
        <v>3.19</v>
      </c>
      <c r="W122" s="12"/>
      <c r="X122" s="12">
        <f>(X26-(X26*0.195))*0.0025</f>
        <v>3.19</v>
      </c>
      <c r="Y122" s="12"/>
      <c r="Z122" s="12">
        <f>(Z26-(Z26*0.195))*0.0025</f>
        <v>3.19</v>
      </c>
      <c r="AA122" s="12"/>
      <c r="AB122" s="12">
        <f>(AB26-(AB26*0.195))*0.0025</f>
        <v>3.19</v>
      </c>
      <c r="AC122" s="12"/>
      <c r="AD122" s="12">
        <f>(AD26-(AD26*0.195))*0.0025</f>
        <v>3.19</v>
      </c>
      <c r="AE122" s="12"/>
      <c r="AF122" s="12">
        <f>(AF26-(AF26*0.195))*0.0025</f>
        <v>3.19</v>
      </c>
      <c r="AG122" s="12"/>
    </row>
    <row r="123" spans="3:33" x14ac:dyDescent="0.3">
      <c r="G123" s="5"/>
      <c r="H123" s="12">
        <f>H44*0.003</f>
        <v>0.02</v>
      </c>
      <c r="I123" s="12"/>
      <c r="J123" s="12"/>
      <c r="K123" s="12"/>
      <c r="L123" s="12">
        <f>L44*0.003</f>
        <v>0.01</v>
      </c>
      <c r="M123" s="12"/>
      <c r="N123" s="12">
        <f>N44*0.003</f>
        <v>0.16</v>
      </c>
      <c r="O123" s="12"/>
      <c r="P123" s="12">
        <f>P44*0.003</f>
        <v>0.01</v>
      </c>
      <c r="Q123" s="12"/>
      <c r="R123" s="12">
        <f>R44*0.003</f>
        <v>0.01</v>
      </c>
      <c r="S123" s="12"/>
      <c r="T123" s="12">
        <f>T44*0.003</f>
        <v>0.01</v>
      </c>
      <c r="U123" s="34"/>
      <c r="V123" s="12">
        <f>V44*0.003</f>
        <v>0.01</v>
      </c>
      <c r="W123" s="12"/>
      <c r="X123" s="12">
        <f>X44*0.003</f>
        <v>0.01</v>
      </c>
      <c r="Y123" s="12"/>
      <c r="Z123" s="12">
        <f>Z44*0.003</f>
        <v>0.01</v>
      </c>
      <c r="AA123" s="12"/>
      <c r="AB123" s="12">
        <f>AB44*0.003</f>
        <v>0.01</v>
      </c>
      <c r="AC123" s="12"/>
      <c r="AD123" s="12">
        <f>AD44*0.003</f>
        <v>0.01</v>
      </c>
      <c r="AE123" s="12"/>
      <c r="AF123" s="12">
        <f>AF44*0.003</f>
        <v>0.01</v>
      </c>
      <c r="AG123" s="12"/>
    </row>
    <row r="124" spans="3:33" x14ac:dyDescent="0.3">
      <c r="G124" s="5"/>
      <c r="H124" s="5">
        <v>0.1</v>
      </c>
      <c r="I124" s="5"/>
      <c r="J124" s="5"/>
      <c r="K124" s="5"/>
      <c r="L124" s="5">
        <v>0.1</v>
      </c>
      <c r="M124" s="5"/>
      <c r="N124" s="5">
        <v>0.1</v>
      </c>
      <c r="O124" s="5"/>
      <c r="P124" s="5">
        <v>0.1</v>
      </c>
      <c r="Q124" s="5"/>
      <c r="R124" s="5">
        <v>0.1</v>
      </c>
      <c r="S124" s="5"/>
      <c r="T124" s="5">
        <v>0.1</v>
      </c>
      <c r="U124" s="28"/>
      <c r="V124" s="5">
        <v>0.1</v>
      </c>
      <c r="W124" s="5"/>
      <c r="X124" s="5">
        <v>0.1</v>
      </c>
      <c r="Y124" s="5"/>
      <c r="Z124" s="5">
        <v>0.1</v>
      </c>
      <c r="AA124" s="5"/>
      <c r="AB124" s="5">
        <v>0.1</v>
      </c>
      <c r="AC124" s="5"/>
      <c r="AD124" s="5">
        <v>0.1</v>
      </c>
      <c r="AE124" s="5"/>
      <c r="AF124" s="5">
        <v>0.1</v>
      </c>
      <c r="AG124" s="5"/>
    </row>
    <row r="125" spans="3:33" x14ac:dyDescent="0.3">
      <c r="G125" s="5"/>
      <c r="H125" s="5">
        <v>0.08</v>
      </c>
      <c r="I125" s="5"/>
      <c r="J125" s="5"/>
      <c r="K125" s="5"/>
      <c r="L125" s="5">
        <v>0.08</v>
      </c>
      <c r="M125" s="5"/>
      <c r="N125" s="5">
        <v>0.08</v>
      </c>
      <c r="O125" s="5"/>
      <c r="P125" s="5">
        <v>0.08</v>
      </c>
      <c r="Q125" s="5"/>
      <c r="R125" s="5">
        <v>0.08</v>
      </c>
      <c r="S125" s="5"/>
      <c r="T125" s="5">
        <v>0.08</v>
      </c>
      <c r="U125" s="28"/>
      <c r="V125" s="5">
        <v>0.08</v>
      </c>
      <c r="W125" s="5"/>
      <c r="X125" s="5">
        <v>0.08</v>
      </c>
      <c r="Y125" s="5"/>
      <c r="Z125" s="5">
        <v>0.08</v>
      </c>
      <c r="AA125" s="5"/>
      <c r="AB125" s="5">
        <v>0.08</v>
      </c>
      <c r="AC125" s="5"/>
      <c r="AD125" s="5">
        <v>0.08</v>
      </c>
      <c r="AE125" s="5"/>
      <c r="AF125" s="5">
        <v>0.08</v>
      </c>
      <c r="AG125" s="5"/>
    </row>
    <row r="126" spans="3:33" x14ac:dyDescent="0.3">
      <c r="G126" s="5"/>
      <c r="H126" s="12">
        <f>SUM(H122:H125)</f>
        <v>9.48</v>
      </c>
      <c r="I126" s="12"/>
      <c r="J126" s="12"/>
      <c r="K126" s="12"/>
      <c r="L126" s="12">
        <f t="shared" ref="L126:AF126" si="18">SUM(L122:L125)</f>
        <v>3.28</v>
      </c>
      <c r="M126" s="12"/>
      <c r="N126" s="12">
        <f t="shared" si="18"/>
        <v>0.54</v>
      </c>
      <c r="O126" s="12"/>
      <c r="P126" s="12">
        <f t="shared" si="18"/>
        <v>3.36</v>
      </c>
      <c r="Q126" s="12"/>
      <c r="R126" s="12">
        <f t="shared" si="18"/>
        <v>3.36</v>
      </c>
      <c r="S126" s="12"/>
      <c r="T126" s="12">
        <f t="shared" si="18"/>
        <v>3.37</v>
      </c>
      <c r="U126" s="34"/>
      <c r="V126" s="12">
        <f t="shared" si="18"/>
        <v>3.38</v>
      </c>
      <c r="W126" s="12"/>
      <c r="X126" s="12">
        <f t="shared" si="18"/>
        <v>3.38</v>
      </c>
      <c r="Y126" s="12"/>
      <c r="Z126" s="12">
        <f t="shared" si="18"/>
        <v>3.38</v>
      </c>
      <c r="AA126" s="12"/>
      <c r="AB126" s="12">
        <f t="shared" si="18"/>
        <v>3.38</v>
      </c>
      <c r="AC126" s="12"/>
      <c r="AD126" s="12">
        <f t="shared" si="18"/>
        <v>3.38</v>
      </c>
      <c r="AE126" s="12"/>
      <c r="AF126" s="12">
        <f t="shared" si="18"/>
        <v>3.38</v>
      </c>
      <c r="AG126" s="12"/>
    </row>
    <row r="127" spans="3:33" x14ac:dyDescent="0.3">
      <c r="G127" s="5"/>
      <c r="H127" s="12">
        <f>H47</f>
        <v>0.6</v>
      </c>
      <c r="I127" s="12"/>
      <c r="J127" s="12"/>
      <c r="K127" s="12"/>
      <c r="L127" s="12">
        <f>L47</f>
        <v>0.2</v>
      </c>
      <c r="M127" s="12"/>
      <c r="N127" s="12">
        <f>N47</f>
        <v>50</v>
      </c>
      <c r="O127" s="12"/>
      <c r="P127" s="12">
        <f>P47</f>
        <v>0.2</v>
      </c>
      <c r="Q127" s="12"/>
      <c r="R127" s="12">
        <f>R47</f>
        <v>0.2</v>
      </c>
      <c r="S127" s="12"/>
      <c r="T127" s="12">
        <f>T47</f>
        <v>0.2</v>
      </c>
      <c r="U127" s="34"/>
      <c r="V127" s="12">
        <f>V47</f>
        <v>0.2</v>
      </c>
      <c r="W127" s="12"/>
      <c r="X127" s="12">
        <f>X47</f>
        <v>0.2</v>
      </c>
      <c r="Y127" s="12"/>
      <c r="Z127" s="12">
        <f>Z47</f>
        <v>0.2</v>
      </c>
      <c r="AA127" s="12"/>
      <c r="AB127" s="12">
        <f>AB47</f>
        <v>0.2</v>
      </c>
      <c r="AC127" s="12"/>
      <c r="AD127" s="12">
        <f>AD47</f>
        <v>0.2</v>
      </c>
      <c r="AE127" s="12"/>
      <c r="AF127" s="12">
        <f>AF47</f>
        <v>0.2</v>
      </c>
      <c r="AG127" s="12"/>
    </row>
    <row r="128" spans="3:33" x14ac:dyDescent="0.3">
      <c r="G128" s="5"/>
      <c r="H128" s="12">
        <f>H126-H127</f>
        <v>8.8800000000000008</v>
      </c>
      <c r="I128" s="12"/>
      <c r="J128" s="12"/>
      <c r="K128" s="12"/>
      <c r="L128" s="12">
        <f t="shared" ref="L128:AF128" si="19">L126-L127</f>
        <v>3.08</v>
      </c>
      <c r="M128" s="12"/>
      <c r="N128" s="12">
        <f t="shared" si="19"/>
        <v>-49.46</v>
      </c>
      <c r="O128" s="12"/>
      <c r="P128" s="12">
        <f t="shared" si="19"/>
        <v>3.16</v>
      </c>
      <c r="Q128" s="12"/>
      <c r="R128" s="12">
        <f t="shared" si="19"/>
        <v>3.16</v>
      </c>
      <c r="S128" s="12"/>
      <c r="T128" s="12">
        <f t="shared" si="19"/>
        <v>3.17</v>
      </c>
      <c r="U128" s="34"/>
      <c r="V128" s="12">
        <f t="shared" si="19"/>
        <v>3.18</v>
      </c>
      <c r="W128" s="12"/>
      <c r="X128" s="12">
        <f t="shared" si="19"/>
        <v>3.18</v>
      </c>
      <c r="Y128" s="12"/>
      <c r="Z128" s="12">
        <f t="shared" si="19"/>
        <v>3.18</v>
      </c>
      <c r="AA128" s="12"/>
      <c r="AB128" s="12">
        <f t="shared" si="19"/>
        <v>3.18</v>
      </c>
      <c r="AC128" s="12"/>
      <c r="AD128" s="12">
        <f t="shared" si="19"/>
        <v>3.18</v>
      </c>
      <c r="AE128" s="12"/>
      <c r="AF128" s="12">
        <f t="shared" si="19"/>
        <v>3.18</v>
      </c>
      <c r="AG128" s="12"/>
    </row>
    <row r="129" spans="3:21" x14ac:dyDescent="0.3"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3:21" x14ac:dyDescent="0.3"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3:21" x14ac:dyDescent="0.3"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3:21" x14ac:dyDescent="0.3"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3:21" x14ac:dyDescent="0.3"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3:21" x14ac:dyDescent="0.3"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3:21" x14ac:dyDescent="0.3"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3:21" x14ac:dyDescent="0.3"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3:21" x14ac:dyDescent="0.3"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3:21" x14ac:dyDescent="0.3"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3:21" s="5" customFormat="1" x14ac:dyDescent="0.3">
      <c r="C139" s="4"/>
      <c r="U139" s="28"/>
    </row>
    <row r="140" spans="3:21" s="5" customFormat="1" x14ac:dyDescent="0.3">
      <c r="C140" s="4"/>
      <c r="U140" s="28"/>
    </row>
    <row r="141" spans="3:21" s="5" customFormat="1" x14ac:dyDescent="0.3">
      <c r="C141" s="4"/>
      <c r="U141" s="28"/>
    </row>
    <row r="142" spans="3:21" s="5" customFormat="1" x14ac:dyDescent="0.3">
      <c r="U142" s="28"/>
    </row>
    <row r="143" spans="3:21" s="5" customFormat="1" x14ac:dyDescent="0.3">
      <c r="U143" s="28"/>
    </row>
    <row r="144" spans="3:21" s="5" customFormat="1" x14ac:dyDescent="0.3">
      <c r="U144" s="28"/>
    </row>
    <row r="145" spans="21:21" s="5" customFormat="1" x14ac:dyDescent="0.3">
      <c r="U145" s="28"/>
    </row>
    <row r="146" spans="21:21" s="5" customFormat="1" x14ac:dyDescent="0.3">
      <c r="U146" s="28"/>
    </row>
    <row r="147" spans="21:21" s="5" customFormat="1" x14ac:dyDescent="0.3">
      <c r="U147" s="28"/>
    </row>
    <row r="148" spans="21:21" s="5" customFormat="1" x14ac:dyDescent="0.3">
      <c r="U148" s="28"/>
    </row>
    <row r="149" spans="21:21" s="5" customFormat="1" x14ac:dyDescent="0.3">
      <c r="U149" s="28"/>
    </row>
    <row r="150" spans="21:21" s="5" customFormat="1" x14ac:dyDescent="0.3">
      <c r="U150" s="28"/>
    </row>
    <row r="151" spans="21:21" s="5" customFormat="1" x14ac:dyDescent="0.3">
      <c r="U151" s="28"/>
    </row>
    <row r="152" spans="21:21" s="5" customFormat="1" x14ac:dyDescent="0.3">
      <c r="U152" s="28"/>
    </row>
    <row r="153" spans="21:21" s="5" customFormat="1" x14ac:dyDescent="0.3">
      <c r="U153" s="28"/>
    </row>
    <row r="154" spans="21:21" s="5" customFormat="1" x14ac:dyDescent="0.3">
      <c r="U154" s="28"/>
    </row>
    <row r="155" spans="21:21" s="5" customFormat="1" x14ac:dyDescent="0.3">
      <c r="U155" s="28"/>
    </row>
    <row r="156" spans="21:21" s="5" customFormat="1" x14ac:dyDescent="0.3">
      <c r="U156" s="28"/>
    </row>
    <row r="157" spans="21:21" s="5" customFormat="1" x14ac:dyDescent="0.3">
      <c r="U157" s="28"/>
    </row>
    <row r="158" spans="21:21" s="5" customFormat="1" x14ac:dyDescent="0.3">
      <c r="U158" s="28"/>
    </row>
    <row r="159" spans="21:21" s="5" customFormat="1" x14ac:dyDescent="0.3">
      <c r="U159" s="28"/>
    </row>
    <row r="160" spans="21:21" s="5" customFormat="1" x14ac:dyDescent="0.3">
      <c r="U160" s="28"/>
    </row>
    <row r="161" spans="21:21" s="5" customFormat="1" x14ac:dyDescent="0.3">
      <c r="U161" s="28"/>
    </row>
    <row r="162" spans="21:21" s="5" customFormat="1" x14ac:dyDescent="0.3">
      <c r="U162" s="28"/>
    </row>
    <row r="163" spans="21:21" s="5" customFormat="1" x14ac:dyDescent="0.3">
      <c r="U163" s="28"/>
    </row>
    <row r="164" spans="21:21" s="5" customFormat="1" x14ac:dyDescent="0.3">
      <c r="U164" s="28"/>
    </row>
    <row r="165" spans="21:21" s="5" customFormat="1" x14ac:dyDescent="0.3">
      <c r="U165" s="28"/>
    </row>
    <row r="166" spans="21:21" s="5" customFormat="1" x14ac:dyDescent="0.3">
      <c r="U166" s="28"/>
    </row>
    <row r="167" spans="21:21" s="5" customFormat="1" x14ac:dyDescent="0.3">
      <c r="U167" s="28"/>
    </row>
    <row r="168" spans="21:21" s="5" customFormat="1" x14ac:dyDescent="0.3">
      <c r="U168" s="28"/>
    </row>
    <row r="169" spans="21:21" s="5" customFormat="1" x14ac:dyDescent="0.3">
      <c r="U169" s="28"/>
    </row>
    <row r="170" spans="21:21" s="5" customFormat="1" x14ac:dyDescent="0.3">
      <c r="U170" s="28"/>
    </row>
    <row r="171" spans="21:21" s="5" customFormat="1" x14ac:dyDescent="0.3">
      <c r="U171" s="28"/>
    </row>
    <row r="172" spans="21:21" s="5" customFormat="1" x14ac:dyDescent="0.3">
      <c r="U172" s="28"/>
    </row>
    <row r="173" spans="21:21" s="5" customFormat="1" x14ac:dyDescent="0.3">
      <c r="U173" s="28"/>
    </row>
    <row r="174" spans="21:21" s="5" customFormat="1" x14ac:dyDescent="0.3">
      <c r="U174" s="28"/>
    </row>
    <row r="175" spans="21:21" s="5" customFormat="1" x14ac:dyDescent="0.3">
      <c r="U175" s="28"/>
    </row>
    <row r="176" spans="21:21" s="5" customFormat="1" x14ac:dyDescent="0.3">
      <c r="U176" s="28"/>
    </row>
    <row r="177" spans="21:21" s="5" customFormat="1" x14ac:dyDescent="0.3">
      <c r="U177" s="28"/>
    </row>
    <row r="178" spans="21:21" s="5" customFormat="1" x14ac:dyDescent="0.3">
      <c r="U178" s="28"/>
    </row>
    <row r="179" spans="21:21" s="5" customFormat="1" x14ac:dyDescent="0.3">
      <c r="U179" s="28"/>
    </row>
    <row r="180" spans="21:21" s="5" customFormat="1" x14ac:dyDescent="0.3">
      <c r="U180" s="28"/>
    </row>
    <row r="181" spans="21:21" s="5" customFormat="1" x14ac:dyDescent="0.3">
      <c r="U181" s="28"/>
    </row>
    <row r="182" spans="21:21" s="5" customFormat="1" x14ac:dyDescent="0.3">
      <c r="U182" s="28"/>
    </row>
    <row r="183" spans="21:21" s="5" customFormat="1" x14ac:dyDescent="0.3">
      <c r="U183" s="28"/>
    </row>
    <row r="184" spans="21:21" s="5" customFormat="1" x14ac:dyDescent="0.3">
      <c r="U184" s="28"/>
    </row>
    <row r="185" spans="21:21" s="5" customFormat="1" x14ac:dyDescent="0.3">
      <c r="U185" s="28"/>
    </row>
    <row r="186" spans="21:21" s="5" customFormat="1" x14ac:dyDescent="0.3">
      <c r="U186" s="28"/>
    </row>
    <row r="187" spans="21:21" s="5" customFormat="1" x14ac:dyDescent="0.3">
      <c r="U187" s="28"/>
    </row>
    <row r="188" spans="21:21" s="5" customFormat="1" x14ac:dyDescent="0.3">
      <c r="U188" s="28"/>
    </row>
    <row r="189" spans="21:21" s="5" customFormat="1" x14ac:dyDescent="0.3">
      <c r="U189" s="28"/>
    </row>
    <row r="190" spans="21:21" s="5" customFormat="1" x14ac:dyDescent="0.3">
      <c r="U190" s="28"/>
    </row>
    <row r="191" spans="21:21" s="5" customFormat="1" x14ac:dyDescent="0.3">
      <c r="U191" s="28"/>
    </row>
    <row r="192" spans="21:21" s="5" customFormat="1" x14ac:dyDescent="0.3">
      <c r="U192" s="28"/>
    </row>
    <row r="193" spans="21:21" s="5" customFormat="1" x14ac:dyDescent="0.3">
      <c r="U193" s="28"/>
    </row>
    <row r="194" spans="21:21" s="5" customFormat="1" x14ac:dyDescent="0.3">
      <c r="U194" s="28"/>
    </row>
    <row r="195" spans="21:21" s="5" customFormat="1" x14ac:dyDescent="0.3">
      <c r="U195" s="28"/>
    </row>
    <row r="196" spans="21:21" s="5" customFormat="1" x14ac:dyDescent="0.3">
      <c r="U196" s="28"/>
    </row>
    <row r="197" spans="21:21" s="5" customFormat="1" x14ac:dyDescent="0.3">
      <c r="U197" s="28"/>
    </row>
    <row r="198" spans="21:21" s="5" customFormat="1" x14ac:dyDescent="0.3">
      <c r="U198" s="28"/>
    </row>
    <row r="199" spans="21:21" s="5" customFormat="1" x14ac:dyDescent="0.3">
      <c r="U199" s="28"/>
    </row>
    <row r="200" spans="21:21" s="5" customFormat="1" x14ac:dyDescent="0.3">
      <c r="U200" s="28"/>
    </row>
    <row r="201" spans="21:21" s="5" customFormat="1" x14ac:dyDescent="0.3">
      <c r="U201" s="28"/>
    </row>
    <row r="202" spans="21:21" s="5" customFormat="1" x14ac:dyDescent="0.3">
      <c r="U202" s="28"/>
    </row>
    <row r="203" spans="21:21" s="5" customFormat="1" x14ac:dyDescent="0.3">
      <c r="U203" s="28"/>
    </row>
    <row r="204" spans="21:21" s="5" customFormat="1" x14ac:dyDescent="0.3">
      <c r="U204" s="28"/>
    </row>
    <row r="205" spans="21:21" s="5" customFormat="1" x14ac:dyDescent="0.3">
      <c r="U205" s="28"/>
    </row>
    <row r="206" spans="21:21" s="5" customFormat="1" x14ac:dyDescent="0.3">
      <c r="U206" s="28"/>
    </row>
    <row r="207" spans="21:21" s="5" customFormat="1" x14ac:dyDescent="0.3">
      <c r="U207" s="28"/>
    </row>
    <row r="208" spans="21:21" s="5" customFormat="1" x14ac:dyDescent="0.3">
      <c r="U208" s="28"/>
    </row>
    <row r="209" spans="21:21" s="5" customFormat="1" x14ac:dyDescent="0.3">
      <c r="U209" s="28"/>
    </row>
    <row r="210" spans="21:21" s="5" customFormat="1" x14ac:dyDescent="0.3">
      <c r="U210" s="28"/>
    </row>
    <row r="211" spans="21:21" s="5" customFormat="1" x14ac:dyDescent="0.3">
      <c r="U211" s="28"/>
    </row>
    <row r="212" spans="21:21" s="5" customFormat="1" x14ac:dyDescent="0.3">
      <c r="U212" s="28"/>
    </row>
    <row r="213" spans="21:21" s="5" customFormat="1" x14ac:dyDescent="0.3">
      <c r="U213" s="28"/>
    </row>
    <row r="214" spans="21:21" s="5" customFormat="1" x14ac:dyDescent="0.3">
      <c r="U214" s="28"/>
    </row>
    <row r="215" spans="21:21" s="5" customFormat="1" x14ac:dyDescent="0.3">
      <c r="U215" s="28"/>
    </row>
    <row r="216" spans="21:21" s="5" customFormat="1" x14ac:dyDescent="0.3">
      <c r="U216" s="28"/>
    </row>
    <row r="217" spans="21:21" s="5" customFormat="1" x14ac:dyDescent="0.3">
      <c r="U217" s="28"/>
    </row>
    <row r="218" spans="21:21" s="5" customFormat="1" x14ac:dyDescent="0.3">
      <c r="U218" s="28"/>
    </row>
    <row r="219" spans="21:21" s="5" customFormat="1" x14ac:dyDescent="0.3">
      <c r="U219" s="28"/>
    </row>
    <row r="220" spans="21:21" s="5" customFormat="1" x14ac:dyDescent="0.3">
      <c r="U220" s="28"/>
    </row>
    <row r="221" spans="21:21" s="5" customFormat="1" x14ac:dyDescent="0.3">
      <c r="U221" s="28"/>
    </row>
    <row r="222" spans="21:21" s="5" customFormat="1" x14ac:dyDescent="0.3">
      <c r="U222" s="28"/>
    </row>
    <row r="223" spans="21:21" s="5" customFormat="1" x14ac:dyDescent="0.3">
      <c r="U223" s="28"/>
    </row>
    <row r="224" spans="21:21" s="5" customFormat="1" x14ac:dyDescent="0.3">
      <c r="U224" s="28"/>
    </row>
    <row r="225" spans="21:21" s="5" customFormat="1" x14ac:dyDescent="0.3">
      <c r="U225" s="28"/>
    </row>
    <row r="226" spans="21:21" s="5" customFormat="1" x14ac:dyDescent="0.3">
      <c r="U226" s="28"/>
    </row>
    <row r="227" spans="21:21" s="5" customFormat="1" x14ac:dyDescent="0.3">
      <c r="U227" s="28"/>
    </row>
    <row r="228" spans="21:21" s="5" customFormat="1" x14ac:dyDescent="0.3">
      <c r="U228" s="28"/>
    </row>
    <row r="229" spans="21:21" s="5" customFormat="1" x14ac:dyDescent="0.3">
      <c r="U229" s="28"/>
    </row>
    <row r="230" spans="21:21" s="5" customFormat="1" x14ac:dyDescent="0.3">
      <c r="U230" s="28"/>
    </row>
    <row r="231" spans="21:21" s="5" customFormat="1" x14ac:dyDescent="0.3">
      <c r="U231" s="28"/>
    </row>
    <row r="232" spans="21:21" s="5" customFormat="1" x14ac:dyDescent="0.3">
      <c r="U232" s="28"/>
    </row>
    <row r="233" spans="21:21" s="5" customFormat="1" x14ac:dyDescent="0.3">
      <c r="U233" s="28"/>
    </row>
    <row r="234" spans="21:21" s="5" customFormat="1" x14ac:dyDescent="0.3">
      <c r="U234" s="28"/>
    </row>
    <row r="235" spans="21:21" s="5" customFormat="1" x14ac:dyDescent="0.3">
      <c r="U235" s="28"/>
    </row>
    <row r="236" spans="21:21" s="5" customFormat="1" x14ac:dyDescent="0.3">
      <c r="U236" s="28"/>
    </row>
    <row r="237" spans="21:21" s="5" customFormat="1" x14ac:dyDescent="0.3">
      <c r="U237" s="28"/>
    </row>
    <row r="238" spans="21:21" s="5" customFormat="1" x14ac:dyDescent="0.3">
      <c r="U238" s="28"/>
    </row>
    <row r="239" spans="21:21" s="5" customFormat="1" x14ac:dyDescent="0.3">
      <c r="U239" s="28"/>
    </row>
    <row r="240" spans="21:21" s="5" customFormat="1" x14ac:dyDescent="0.3">
      <c r="U240" s="28"/>
    </row>
    <row r="241" spans="21:21" s="5" customFormat="1" x14ac:dyDescent="0.3">
      <c r="U241" s="28"/>
    </row>
    <row r="242" spans="21:21" s="5" customFormat="1" x14ac:dyDescent="0.3">
      <c r="U242" s="28"/>
    </row>
    <row r="243" spans="21:21" s="5" customFormat="1" x14ac:dyDescent="0.3">
      <c r="U243" s="28"/>
    </row>
    <row r="244" spans="21:21" s="5" customFormat="1" x14ac:dyDescent="0.3">
      <c r="U244" s="28"/>
    </row>
    <row r="245" spans="21:21" s="5" customFormat="1" x14ac:dyDescent="0.3">
      <c r="U245" s="28"/>
    </row>
    <row r="246" spans="21:21" s="5" customFormat="1" x14ac:dyDescent="0.3">
      <c r="U246" s="28"/>
    </row>
    <row r="247" spans="21:21" s="5" customFormat="1" x14ac:dyDescent="0.3">
      <c r="U247" s="28"/>
    </row>
    <row r="248" spans="21:21" s="5" customFormat="1" x14ac:dyDescent="0.3">
      <c r="U248" s="28"/>
    </row>
    <row r="249" spans="21:21" s="5" customFormat="1" x14ac:dyDescent="0.3">
      <c r="U249" s="28"/>
    </row>
    <row r="250" spans="21:21" s="5" customFormat="1" x14ac:dyDescent="0.3">
      <c r="U250" s="28"/>
    </row>
    <row r="251" spans="21:21" s="5" customFormat="1" x14ac:dyDescent="0.3">
      <c r="U251" s="28"/>
    </row>
    <row r="252" spans="21:21" s="5" customFormat="1" x14ac:dyDescent="0.3">
      <c r="U252" s="28"/>
    </row>
    <row r="253" spans="21:21" s="5" customFormat="1" x14ac:dyDescent="0.3">
      <c r="U253" s="28"/>
    </row>
    <row r="254" spans="21:21" s="5" customFormat="1" x14ac:dyDescent="0.3">
      <c r="U254" s="28"/>
    </row>
    <row r="255" spans="21:21" s="5" customFormat="1" x14ac:dyDescent="0.3">
      <c r="U255" s="28"/>
    </row>
    <row r="256" spans="21:21" s="5" customFormat="1" x14ac:dyDescent="0.3">
      <c r="U256" s="28"/>
    </row>
    <row r="257" spans="21:21" s="5" customFormat="1" x14ac:dyDescent="0.3">
      <c r="U257" s="28"/>
    </row>
    <row r="258" spans="21:21" s="5" customFormat="1" x14ac:dyDescent="0.3">
      <c r="U258" s="28"/>
    </row>
    <row r="259" spans="21:21" s="5" customFormat="1" x14ac:dyDescent="0.3">
      <c r="U259" s="28"/>
    </row>
    <row r="260" spans="21:21" s="5" customFormat="1" x14ac:dyDescent="0.3">
      <c r="U260" s="28"/>
    </row>
    <row r="261" spans="21:21" s="5" customFormat="1" x14ac:dyDescent="0.3">
      <c r="U261" s="28"/>
    </row>
    <row r="262" spans="21:21" s="5" customFormat="1" x14ac:dyDescent="0.3">
      <c r="U262" s="28"/>
    </row>
    <row r="263" spans="21:21" s="5" customFormat="1" x14ac:dyDescent="0.3">
      <c r="U263" s="28"/>
    </row>
    <row r="264" spans="21:21" s="5" customFormat="1" x14ac:dyDescent="0.3">
      <c r="U264" s="28"/>
    </row>
    <row r="265" spans="21:21" s="5" customFormat="1" x14ac:dyDescent="0.3">
      <c r="U265" s="28"/>
    </row>
    <row r="266" spans="21:21" s="5" customFormat="1" x14ac:dyDescent="0.3">
      <c r="U266" s="28"/>
    </row>
    <row r="267" spans="21:21" s="5" customFormat="1" x14ac:dyDescent="0.3">
      <c r="U267" s="28"/>
    </row>
    <row r="268" spans="21:21" s="5" customFormat="1" x14ac:dyDescent="0.3">
      <c r="U268" s="28"/>
    </row>
    <row r="269" spans="21:21" s="5" customFormat="1" x14ac:dyDescent="0.3">
      <c r="U269" s="28"/>
    </row>
    <row r="270" spans="21:21" s="5" customFormat="1" x14ac:dyDescent="0.3">
      <c r="U270" s="28"/>
    </row>
    <row r="271" spans="21:21" s="5" customFormat="1" x14ac:dyDescent="0.3">
      <c r="U271" s="28"/>
    </row>
    <row r="272" spans="21:21" s="5" customFormat="1" x14ac:dyDescent="0.3">
      <c r="U272" s="28"/>
    </row>
    <row r="273" spans="21:21" s="5" customFormat="1" x14ac:dyDescent="0.3">
      <c r="U273" s="28"/>
    </row>
    <row r="274" spans="21:21" s="5" customFormat="1" x14ac:dyDescent="0.3">
      <c r="U274" s="28"/>
    </row>
    <row r="275" spans="21:21" s="5" customFormat="1" x14ac:dyDescent="0.3">
      <c r="U275" s="28"/>
    </row>
    <row r="276" spans="21:21" s="5" customFormat="1" x14ac:dyDescent="0.3">
      <c r="U276" s="28"/>
    </row>
    <row r="277" spans="21:21" s="5" customFormat="1" x14ac:dyDescent="0.3">
      <c r="U277" s="28"/>
    </row>
    <row r="278" spans="21:21" s="5" customFormat="1" x14ac:dyDescent="0.3">
      <c r="U278" s="28"/>
    </row>
    <row r="279" spans="21:21" s="5" customFormat="1" x14ac:dyDescent="0.3">
      <c r="U279" s="28"/>
    </row>
    <row r="280" spans="21:21" s="5" customFormat="1" x14ac:dyDescent="0.3">
      <c r="U280" s="28"/>
    </row>
    <row r="281" spans="21:21" s="5" customFormat="1" x14ac:dyDescent="0.3">
      <c r="U281" s="28"/>
    </row>
    <row r="282" spans="21:21" s="5" customFormat="1" x14ac:dyDescent="0.3">
      <c r="U282" s="28"/>
    </row>
    <row r="283" spans="21:21" s="5" customFormat="1" x14ac:dyDescent="0.3">
      <c r="U283" s="28"/>
    </row>
    <row r="284" spans="21:21" s="5" customFormat="1" x14ac:dyDescent="0.3">
      <c r="U284" s="28"/>
    </row>
    <row r="285" spans="21:21" s="5" customFormat="1" x14ac:dyDescent="0.3">
      <c r="U285" s="28"/>
    </row>
    <row r="286" spans="21:21" s="5" customFormat="1" x14ac:dyDescent="0.3">
      <c r="U286" s="28"/>
    </row>
    <row r="287" spans="21:21" s="5" customFormat="1" x14ac:dyDescent="0.3">
      <c r="U287" s="28"/>
    </row>
    <row r="288" spans="21:21" s="5" customFormat="1" x14ac:dyDescent="0.3">
      <c r="U288" s="28"/>
    </row>
    <row r="289" spans="21:21" s="5" customFormat="1" x14ac:dyDescent="0.3">
      <c r="U289" s="28"/>
    </row>
    <row r="290" spans="21:21" s="5" customFormat="1" x14ac:dyDescent="0.3">
      <c r="U290" s="28"/>
    </row>
    <row r="291" spans="21:21" s="5" customFormat="1" x14ac:dyDescent="0.3">
      <c r="U291" s="28"/>
    </row>
    <row r="292" spans="21:21" s="5" customFormat="1" x14ac:dyDescent="0.3">
      <c r="U292" s="28"/>
    </row>
    <row r="293" spans="21:21" s="5" customFormat="1" x14ac:dyDescent="0.3">
      <c r="U293" s="28"/>
    </row>
    <row r="294" spans="21:21" s="5" customFormat="1" x14ac:dyDescent="0.3">
      <c r="U294" s="28"/>
    </row>
    <row r="295" spans="21:21" s="5" customFormat="1" x14ac:dyDescent="0.3">
      <c r="U295" s="28"/>
    </row>
    <row r="296" spans="21:21" s="5" customFormat="1" x14ac:dyDescent="0.3">
      <c r="U296" s="28"/>
    </row>
    <row r="297" spans="21:21" s="5" customFormat="1" x14ac:dyDescent="0.3">
      <c r="U297" s="28"/>
    </row>
    <row r="298" spans="21:21" s="5" customFormat="1" x14ac:dyDescent="0.3">
      <c r="U298" s="28"/>
    </row>
    <row r="299" spans="21:21" s="5" customFormat="1" x14ac:dyDescent="0.3">
      <c r="U299" s="28"/>
    </row>
    <row r="300" spans="21:21" s="5" customFormat="1" x14ac:dyDescent="0.3">
      <c r="U300" s="28"/>
    </row>
    <row r="301" spans="21:21" s="5" customFormat="1" x14ac:dyDescent="0.3">
      <c r="U301" s="28"/>
    </row>
    <row r="302" spans="21:21" s="5" customFormat="1" x14ac:dyDescent="0.3">
      <c r="U302" s="28"/>
    </row>
    <row r="303" spans="21:21" s="5" customFormat="1" x14ac:dyDescent="0.3">
      <c r="U303" s="28"/>
    </row>
    <row r="304" spans="21:21" s="5" customFormat="1" x14ac:dyDescent="0.3">
      <c r="U304" s="28"/>
    </row>
    <row r="305" spans="21:21" s="5" customFormat="1" x14ac:dyDescent="0.3">
      <c r="U305" s="28"/>
    </row>
    <row r="306" spans="21:21" s="5" customFormat="1" x14ac:dyDescent="0.3">
      <c r="U306" s="28"/>
    </row>
    <row r="307" spans="21:21" s="5" customFormat="1" x14ac:dyDescent="0.3">
      <c r="U307" s="28"/>
    </row>
    <row r="308" spans="21:21" s="5" customFormat="1" x14ac:dyDescent="0.3">
      <c r="U308" s="28"/>
    </row>
    <row r="309" spans="21:21" s="5" customFormat="1" x14ac:dyDescent="0.3">
      <c r="U309" s="28"/>
    </row>
    <row r="310" spans="21:21" s="5" customFormat="1" x14ac:dyDescent="0.3">
      <c r="U310" s="28"/>
    </row>
    <row r="311" spans="21:21" s="5" customFormat="1" x14ac:dyDescent="0.3">
      <c r="U311" s="28"/>
    </row>
    <row r="312" spans="21:21" s="5" customFormat="1" x14ac:dyDescent="0.3">
      <c r="U312" s="28"/>
    </row>
    <row r="313" spans="21:21" s="5" customFormat="1" x14ac:dyDescent="0.3">
      <c r="U313" s="28"/>
    </row>
    <row r="314" spans="21:21" s="5" customFormat="1" x14ac:dyDescent="0.3">
      <c r="U314" s="28"/>
    </row>
    <row r="315" spans="21:21" s="5" customFormat="1" x14ac:dyDescent="0.3">
      <c r="U315" s="28"/>
    </row>
    <row r="316" spans="21:21" s="5" customFormat="1" x14ac:dyDescent="0.3">
      <c r="U316" s="28"/>
    </row>
    <row r="317" spans="21:21" s="5" customFormat="1" x14ac:dyDescent="0.3">
      <c r="U317" s="28"/>
    </row>
    <row r="318" spans="21:21" s="5" customFormat="1" x14ac:dyDescent="0.3">
      <c r="U318" s="28"/>
    </row>
    <row r="319" spans="21:21" s="5" customFormat="1" x14ac:dyDescent="0.3">
      <c r="U319" s="28"/>
    </row>
    <row r="320" spans="21:21" s="5" customFormat="1" x14ac:dyDescent="0.3">
      <c r="U320" s="28"/>
    </row>
    <row r="321" spans="21:21" s="5" customFormat="1" x14ac:dyDescent="0.3">
      <c r="U321" s="28"/>
    </row>
    <row r="322" spans="21:21" s="5" customFormat="1" x14ac:dyDescent="0.3">
      <c r="U322" s="28"/>
    </row>
    <row r="323" spans="21:21" s="5" customFormat="1" x14ac:dyDescent="0.3">
      <c r="U323" s="28"/>
    </row>
    <row r="324" spans="21:21" s="5" customFormat="1" x14ac:dyDescent="0.3">
      <c r="U324" s="28"/>
    </row>
    <row r="325" spans="21:21" s="5" customFormat="1" x14ac:dyDescent="0.3">
      <c r="U325" s="28"/>
    </row>
    <row r="326" spans="21:21" s="5" customFormat="1" x14ac:dyDescent="0.3">
      <c r="U326" s="28"/>
    </row>
    <row r="327" spans="21:21" s="5" customFormat="1" x14ac:dyDescent="0.3">
      <c r="U327" s="28"/>
    </row>
    <row r="328" spans="21:21" s="5" customFormat="1" x14ac:dyDescent="0.3">
      <c r="U328" s="28"/>
    </row>
    <row r="329" spans="21:21" s="5" customFormat="1" x14ac:dyDescent="0.3">
      <c r="U329" s="28"/>
    </row>
    <row r="330" spans="21:21" s="5" customFormat="1" x14ac:dyDescent="0.3">
      <c r="U330" s="28"/>
    </row>
    <row r="331" spans="21:21" s="5" customFormat="1" x14ac:dyDescent="0.3">
      <c r="U331" s="28"/>
    </row>
    <row r="332" spans="21:21" s="5" customFormat="1" x14ac:dyDescent="0.3">
      <c r="U332" s="28"/>
    </row>
    <row r="333" spans="21:21" s="5" customFormat="1" x14ac:dyDescent="0.3">
      <c r="U333" s="28"/>
    </row>
    <row r="334" spans="21:21" s="5" customFormat="1" x14ac:dyDescent="0.3">
      <c r="U334" s="28"/>
    </row>
    <row r="335" spans="21:21" s="5" customFormat="1" x14ac:dyDescent="0.3">
      <c r="U335" s="28"/>
    </row>
    <row r="336" spans="21:21" s="5" customFormat="1" x14ac:dyDescent="0.3">
      <c r="U336" s="28"/>
    </row>
    <row r="337" spans="3:21" s="5" customFormat="1" x14ac:dyDescent="0.3">
      <c r="U337" s="28"/>
    </row>
    <row r="338" spans="3:21" s="5" customFormat="1" x14ac:dyDescent="0.3">
      <c r="U338" s="28"/>
    </row>
    <row r="339" spans="3:21" s="5" customFormat="1" x14ac:dyDescent="0.3">
      <c r="U339" s="28"/>
    </row>
    <row r="340" spans="3:21" s="5" customFormat="1" x14ac:dyDescent="0.3">
      <c r="U340" s="28"/>
    </row>
    <row r="341" spans="3:21" s="5" customFormat="1" x14ac:dyDescent="0.3">
      <c r="U341" s="28"/>
    </row>
    <row r="342" spans="3:21" x14ac:dyDescent="0.3">
      <c r="C342" s="5"/>
    </row>
    <row r="343" spans="3:21" x14ac:dyDescent="0.3">
      <c r="C343" s="5"/>
    </row>
    <row r="344" spans="3:21" x14ac:dyDescent="0.3">
      <c r="C344" s="5"/>
    </row>
  </sheetData>
  <sheetProtection password="CC71" sheet="1" objects="1" scenarios="1"/>
  <mergeCells count="27">
    <mergeCell ref="C68:L68"/>
    <mergeCell ref="C69:P69"/>
    <mergeCell ref="C70:G70"/>
    <mergeCell ref="H70:O70"/>
    <mergeCell ref="AD5:AE5"/>
    <mergeCell ref="C66:P66"/>
    <mergeCell ref="Z66:AA66"/>
    <mergeCell ref="AB66:AF66"/>
    <mergeCell ref="R5:S5"/>
    <mergeCell ref="T5:U5"/>
    <mergeCell ref="V5:W5"/>
    <mergeCell ref="X5:Y5"/>
    <mergeCell ref="Z5:AA5"/>
    <mergeCell ref="AB5:AC5"/>
    <mergeCell ref="P5:Q5"/>
    <mergeCell ref="C3:O3"/>
    <mergeCell ref="B1:AF1"/>
    <mergeCell ref="C2:O2"/>
    <mergeCell ref="B5:B7"/>
    <mergeCell ref="C5:C7"/>
    <mergeCell ref="D5:F5"/>
    <mergeCell ref="G5:G7"/>
    <mergeCell ref="H5:O5"/>
    <mergeCell ref="AF5:AG5"/>
    <mergeCell ref="H6:H7"/>
    <mergeCell ref="I6:I7"/>
    <mergeCell ref="N6:O6"/>
  </mergeCells>
  <pageMargins left="0.78740157480314965" right="0.11811023622047245" top="0.35433070866141736" bottom="0.35433070866141736" header="0.31496062992125984" footer="0.31496062992125984"/>
  <pageSetup paperSize="9" scale="12" orientation="portrait" r:id="rId1"/>
  <rowBreaks count="1" manualBreakCount="1">
    <brk id="75" max="16383" man="1"/>
  </rowBreaks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Дод.7 </vt:lpstr>
      <vt:lpstr>'Дод.7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2022-09-22T08:53:22Z</dcterms:modified>
</cp:coreProperties>
</file>