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40"/>
  </bookViews>
  <sheets>
    <sheet name="б-5" sheetId="1" r:id="rId1"/>
    <sheet name="д7" sheetId="2" r:id="rId2"/>
  </sheets>
  <externalReferences>
    <externalReference r:id="rId3"/>
  </externalReferences>
  <definedNames>
    <definedName name="Z_665F5BCA_64DB_43C6_AD6E_7F5FAC15B9E5_.wvu.Cols" localSheetId="0" hidden="1">'б-5'!$C:$D</definedName>
    <definedName name="Z_665F5BCA_64DB_43C6_AD6E_7F5FAC15B9E5_.wvu.PrintArea" localSheetId="0" hidden="1">'б-5'!$A$1:$I$52</definedName>
    <definedName name="Z_665F5BCA_64DB_43C6_AD6E_7F5FAC15B9E5_.wvu.PrintTitles" localSheetId="1" hidden="1">д7!$11:$12</definedName>
    <definedName name="Z_665F5BCA_64DB_43C6_AD6E_7F5FAC15B9E5_.wvu.Rows" localSheetId="1" hidden="1">д7!$87:$89</definedName>
    <definedName name="_xlnm.Print_Titles" localSheetId="1">д7!$11:$12</definedName>
    <definedName name="_xlnm.Print_Area" localSheetId="0">'б-5'!$A$1:$I$62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8" i="2"/>
  <c r="G248" s="1"/>
  <c r="D248"/>
  <c r="G247"/>
  <c r="E247"/>
  <c r="D247"/>
  <c r="E246"/>
  <c r="G246" s="1"/>
  <c r="D246"/>
  <c r="C246"/>
  <c r="E245"/>
  <c r="G245" s="1"/>
  <c r="E244"/>
  <c r="G244" s="1"/>
  <c r="D244"/>
  <c r="G243"/>
  <c r="E243"/>
  <c r="D243"/>
  <c r="C243"/>
  <c r="G242"/>
  <c r="E242"/>
  <c r="D242"/>
  <c r="E241"/>
  <c r="G241" s="1"/>
  <c r="D241"/>
  <c r="E240"/>
  <c r="D240"/>
  <c r="G240" s="1"/>
  <c r="E239"/>
  <c r="G239" s="1"/>
  <c r="D239"/>
  <c r="G238"/>
  <c r="E238"/>
  <c r="D238"/>
  <c r="E237"/>
  <c r="G237" s="1"/>
  <c r="D237"/>
  <c r="E236"/>
  <c r="D236"/>
  <c r="G236" s="1"/>
  <c r="E235"/>
  <c r="G235" s="1"/>
  <c r="D235"/>
  <c r="G234"/>
  <c r="E234"/>
  <c r="D234"/>
  <c r="E233"/>
  <c r="G233" s="1"/>
  <c r="D233"/>
  <c r="C233"/>
  <c r="F232"/>
  <c r="E232"/>
  <c r="G232" s="1"/>
  <c r="D232"/>
  <c r="F231"/>
  <c r="E231"/>
  <c r="G231" s="1"/>
  <c r="D231"/>
  <c r="F230"/>
  <c r="E230"/>
  <c r="D230"/>
  <c r="G230" s="1"/>
  <c r="F229"/>
  <c r="E229"/>
  <c r="D229"/>
  <c r="G229" s="1"/>
  <c r="G228"/>
  <c r="E228"/>
  <c r="D228"/>
  <c r="F227"/>
  <c r="E227"/>
  <c r="D227"/>
  <c r="G227" s="1"/>
  <c r="F226"/>
  <c r="E226"/>
  <c r="D226"/>
  <c r="G226" s="1"/>
  <c r="F225"/>
  <c r="E225"/>
  <c r="D225"/>
  <c r="G225" s="1"/>
  <c r="F224"/>
  <c r="E224"/>
  <c r="D224"/>
  <c r="G224" s="1"/>
  <c r="F223"/>
  <c r="E223"/>
  <c r="D223"/>
  <c r="G223" s="1"/>
  <c r="F222"/>
  <c r="E222"/>
  <c r="D222"/>
  <c r="G222" s="1"/>
  <c r="C222"/>
  <c r="G221"/>
  <c r="E221"/>
  <c r="F221" s="1"/>
  <c r="D221"/>
  <c r="G220"/>
  <c r="E220"/>
  <c r="F220" s="1"/>
  <c r="D220"/>
  <c r="G219"/>
  <c r="E219"/>
  <c r="F219" s="1"/>
  <c r="D219"/>
  <c r="G218"/>
  <c r="E218"/>
  <c r="F218" s="1"/>
  <c r="D218"/>
  <c r="G217"/>
  <c r="E217"/>
  <c r="F217" s="1"/>
  <c r="D217"/>
  <c r="G216"/>
  <c r="E216"/>
  <c r="F216" s="1"/>
  <c r="D216"/>
  <c r="G215"/>
  <c r="E215"/>
  <c r="F215" s="1"/>
  <c r="D215"/>
  <c r="G214"/>
  <c r="E214"/>
  <c r="D214"/>
  <c r="E213"/>
  <c r="G213" s="1"/>
  <c r="D213"/>
  <c r="E212"/>
  <c r="D212"/>
  <c r="E211"/>
  <c r="D211"/>
  <c r="E210"/>
  <c r="D210"/>
  <c r="G210" s="1"/>
  <c r="E209"/>
  <c r="D209"/>
  <c r="F209" s="1"/>
  <c r="E208"/>
  <c r="G208" s="1"/>
  <c r="D208"/>
  <c r="F208" s="1"/>
  <c r="E207"/>
  <c r="G207" s="1"/>
  <c r="D207"/>
  <c r="G206"/>
  <c r="E206"/>
  <c r="D206"/>
  <c r="E205"/>
  <c r="G205" s="1"/>
  <c r="D205"/>
  <c r="E204"/>
  <c r="D204"/>
  <c r="E203"/>
  <c r="D203"/>
  <c r="G203" s="1"/>
  <c r="E202"/>
  <c r="G202" s="1"/>
  <c r="D202"/>
  <c r="G201"/>
  <c r="E201"/>
  <c r="F201" s="1"/>
  <c r="D201"/>
  <c r="G200"/>
  <c r="E200"/>
  <c r="D200"/>
  <c r="E199"/>
  <c r="G199" s="1"/>
  <c r="D199"/>
  <c r="E198"/>
  <c r="D198"/>
  <c r="G198" s="1"/>
  <c r="E197"/>
  <c r="D197"/>
  <c r="F197" s="1"/>
  <c r="E196"/>
  <c r="D196"/>
  <c r="F196" s="1"/>
  <c r="E195"/>
  <c r="D195"/>
  <c r="F195" s="1"/>
  <c r="E194"/>
  <c r="G194" s="1"/>
  <c r="D194"/>
  <c r="G193"/>
  <c r="E193"/>
  <c r="D193"/>
  <c r="F192"/>
  <c r="E192"/>
  <c r="G192" s="1"/>
  <c r="D192"/>
  <c r="F191"/>
  <c r="E191"/>
  <c r="G191" s="1"/>
  <c r="D191"/>
  <c r="F190"/>
  <c r="E190"/>
  <c r="G190" s="1"/>
  <c r="D190"/>
  <c r="F189"/>
  <c r="E189"/>
  <c r="G189" s="1"/>
  <c r="D189"/>
  <c r="F188"/>
  <c r="E188"/>
  <c r="G188" s="1"/>
  <c r="D188"/>
  <c r="F187"/>
  <c r="E187"/>
  <c r="G187" s="1"/>
  <c r="D187"/>
  <c r="F186"/>
  <c r="E186"/>
  <c r="G186" s="1"/>
  <c r="D186"/>
  <c r="F185"/>
  <c r="E185"/>
  <c r="G185" s="1"/>
  <c r="D185"/>
  <c r="F184"/>
  <c r="E184"/>
  <c r="G184" s="1"/>
  <c r="D184"/>
  <c r="F183"/>
  <c r="E183"/>
  <c r="G183" s="1"/>
  <c r="D183"/>
  <c r="F182"/>
  <c r="E182"/>
  <c r="G182" s="1"/>
  <c r="D182"/>
  <c r="F181"/>
  <c r="E181"/>
  <c r="G181" s="1"/>
  <c r="D181"/>
  <c r="F180"/>
  <c r="E180"/>
  <c r="G180" s="1"/>
  <c r="D180"/>
  <c r="E179"/>
  <c r="G179" s="1"/>
  <c r="D179"/>
  <c r="E178"/>
  <c r="D178"/>
  <c r="G178" s="1"/>
  <c r="E177"/>
  <c r="G177" s="1"/>
  <c r="D177"/>
  <c r="G176"/>
  <c r="E176"/>
  <c r="D176"/>
  <c r="F175"/>
  <c r="E175"/>
  <c r="G175" s="1"/>
  <c r="D175"/>
  <c r="F174"/>
  <c r="E174"/>
  <c r="G174" s="1"/>
  <c r="D174"/>
  <c r="F173"/>
  <c r="E173"/>
  <c r="G173" s="1"/>
  <c r="D173"/>
  <c r="F172"/>
  <c r="E172"/>
  <c r="G172" s="1"/>
  <c r="D172"/>
  <c r="F171"/>
  <c r="E171"/>
  <c r="G171" s="1"/>
  <c r="D171"/>
  <c r="F170"/>
  <c r="E170"/>
  <c r="G170" s="1"/>
  <c r="D170"/>
  <c r="F169"/>
  <c r="E169"/>
  <c r="G169" s="1"/>
  <c r="D169"/>
  <c r="F168"/>
  <c r="E168"/>
  <c r="G168" s="1"/>
  <c r="D168"/>
  <c r="F167"/>
  <c r="E167"/>
  <c r="G167" s="1"/>
  <c r="D167"/>
  <c r="F166"/>
  <c r="E166"/>
  <c r="G166" s="1"/>
  <c r="D166"/>
  <c r="F165"/>
  <c r="E165"/>
  <c r="G165" s="1"/>
  <c r="D165"/>
  <c r="F164"/>
  <c r="E164"/>
  <c r="G164" s="1"/>
  <c r="D164"/>
  <c r="F163"/>
  <c r="E163"/>
  <c r="G163" s="1"/>
  <c r="D163"/>
  <c r="F162"/>
  <c r="E162"/>
  <c r="G162" s="1"/>
  <c r="D162"/>
  <c r="F161"/>
  <c r="E161"/>
  <c r="G161" s="1"/>
  <c r="D161"/>
  <c r="F160"/>
  <c r="E160"/>
  <c r="G160" s="1"/>
  <c r="D160"/>
  <c r="F159"/>
  <c r="E159"/>
  <c r="G159" s="1"/>
  <c r="D159"/>
  <c r="F158"/>
  <c r="E158"/>
  <c r="G158" s="1"/>
  <c r="D158"/>
  <c r="F157"/>
  <c r="E157"/>
  <c r="G157" s="1"/>
  <c r="D157"/>
  <c r="F156"/>
  <c r="E156"/>
  <c r="G156" s="1"/>
  <c r="D156"/>
  <c r="F155"/>
  <c r="E155"/>
  <c r="G155" s="1"/>
  <c r="D155"/>
  <c r="F154"/>
  <c r="E154"/>
  <c r="G154" s="1"/>
  <c r="D154"/>
  <c r="F153"/>
  <c r="E153"/>
  <c r="G153" s="1"/>
  <c r="D153"/>
  <c r="F152"/>
  <c r="E152"/>
  <c r="G152" s="1"/>
  <c r="D152"/>
  <c r="C152"/>
  <c r="G151"/>
  <c r="E151"/>
  <c r="F151" s="1"/>
  <c r="D151"/>
  <c r="G150"/>
  <c r="E150"/>
  <c r="F150" s="1"/>
  <c r="D150"/>
  <c r="G149"/>
  <c r="E149"/>
  <c r="F149" s="1"/>
  <c r="D149"/>
  <c r="G148"/>
  <c r="E148"/>
  <c r="F148" s="1"/>
  <c r="D148"/>
  <c r="G147"/>
  <c r="E147"/>
  <c r="F147" s="1"/>
  <c r="D147"/>
  <c r="G146"/>
  <c r="E146"/>
  <c r="F146" s="1"/>
  <c r="D146"/>
  <c r="G145"/>
  <c r="E145"/>
  <c r="F145" s="1"/>
  <c r="D145"/>
  <c r="G144"/>
  <c r="E144"/>
  <c r="F144" s="1"/>
  <c r="D144"/>
  <c r="G143"/>
  <c r="E143"/>
  <c r="D143"/>
  <c r="F142"/>
  <c r="E142"/>
  <c r="D142"/>
  <c r="G142" s="1"/>
  <c r="F141"/>
  <c r="E141"/>
  <c r="D141"/>
  <c r="G141" s="1"/>
  <c r="F140"/>
  <c r="E140"/>
  <c r="D140"/>
  <c r="G140" s="1"/>
  <c r="F139"/>
  <c r="E139"/>
  <c r="D139"/>
  <c r="G139" s="1"/>
  <c r="F138"/>
  <c r="E138"/>
  <c r="D138"/>
  <c r="G138" s="1"/>
  <c r="F137"/>
  <c r="E137"/>
  <c r="D137"/>
  <c r="G137" s="1"/>
  <c r="F136"/>
  <c r="E136"/>
  <c r="D136"/>
  <c r="G136" s="1"/>
  <c r="F135"/>
  <c r="E135"/>
  <c r="D135"/>
  <c r="G135" s="1"/>
  <c r="F134"/>
  <c r="E134"/>
  <c r="D134"/>
  <c r="G134" s="1"/>
  <c r="F133"/>
  <c r="E133"/>
  <c r="D133"/>
  <c r="G133" s="1"/>
  <c r="F132"/>
  <c r="E132"/>
  <c r="D132"/>
  <c r="G132" s="1"/>
  <c r="E131"/>
  <c r="D131"/>
  <c r="G131" s="1"/>
  <c r="F130"/>
  <c r="E130"/>
  <c r="D130"/>
  <c r="G130" s="1"/>
  <c r="F129"/>
  <c r="E129"/>
  <c r="D129"/>
  <c r="G129" s="1"/>
  <c r="E128"/>
  <c r="D128"/>
  <c r="E127"/>
  <c r="D127"/>
  <c r="G127" s="1"/>
  <c r="C127"/>
  <c r="E126"/>
  <c r="F126" s="1"/>
  <c r="D126"/>
  <c r="G125"/>
  <c r="E125"/>
  <c r="F125" s="1"/>
  <c r="D125"/>
  <c r="E124"/>
  <c r="D124"/>
  <c r="G123"/>
  <c r="E123"/>
  <c r="F123" s="1"/>
  <c r="D123"/>
  <c r="E122"/>
  <c r="F122" s="1"/>
  <c r="D122"/>
  <c r="G121"/>
  <c r="E121"/>
  <c r="F121" s="1"/>
  <c r="D121"/>
  <c r="E120"/>
  <c r="D120"/>
  <c r="G119"/>
  <c r="E119"/>
  <c r="F119" s="1"/>
  <c r="D119"/>
  <c r="E118"/>
  <c r="F118" s="1"/>
  <c r="D118"/>
  <c r="G117"/>
  <c r="E117"/>
  <c r="F117" s="1"/>
  <c r="D117"/>
  <c r="E116"/>
  <c r="D116"/>
  <c r="C116"/>
  <c r="F115"/>
  <c r="E115"/>
  <c r="G115" s="1"/>
  <c r="D115"/>
  <c r="E114"/>
  <c r="D114"/>
  <c r="F114" s="1"/>
  <c r="E113"/>
  <c r="G113" s="1"/>
  <c r="D113"/>
  <c r="F113" s="1"/>
  <c r="F112"/>
  <c r="E112"/>
  <c r="D112"/>
  <c r="F111"/>
  <c r="E111"/>
  <c r="G111" s="1"/>
  <c r="D111"/>
  <c r="E110"/>
  <c r="G110" s="1"/>
  <c r="D110"/>
  <c r="G109"/>
  <c r="E109"/>
  <c r="D109"/>
  <c r="F108"/>
  <c r="E108"/>
  <c r="D108"/>
  <c r="G108" s="1"/>
  <c r="E107"/>
  <c r="D107"/>
  <c r="E106"/>
  <c r="D106"/>
  <c r="G106" s="1"/>
  <c r="F105"/>
  <c r="E105"/>
  <c r="D105"/>
  <c r="G105" s="1"/>
  <c r="F104"/>
  <c r="E104"/>
  <c r="D104"/>
  <c r="G104" s="1"/>
  <c r="E103"/>
  <c r="D103"/>
  <c r="E102"/>
  <c r="D102"/>
  <c r="G102" s="1"/>
  <c r="F101"/>
  <c r="E101"/>
  <c r="D101"/>
  <c r="G101" s="1"/>
  <c r="F100"/>
  <c r="E100"/>
  <c r="D100"/>
  <c r="G100" s="1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G72" s="1"/>
  <c r="E71"/>
  <c r="D71"/>
  <c r="F71" s="1"/>
  <c r="E70"/>
  <c r="D70"/>
  <c r="F70" s="1"/>
  <c r="E69"/>
  <c r="D69"/>
  <c r="F69" s="1"/>
  <c r="E68"/>
  <c r="D68"/>
  <c r="F68" s="1"/>
  <c r="E67"/>
  <c r="D67"/>
  <c r="F67" s="1"/>
  <c r="E66"/>
  <c r="D66"/>
  <c r="F66" s="1"/>
  <c r="E65"/>
  <c r="D65"/>
  <c r="F65" s="1"/>
  <c r="E64"/>
  <c r="D64"/>
  <c r="F64" s="1"/>
  <c r="E63"/>
  <c r="D63"/>
  <c r="F63" s="1"/>
  <c r="E62"/>
  <c r="D62"/>
  <c r="F62" s="1"/>
  <c r="E61"/>
  <c r="G61" s="1"/>
  <c r="D61"/>
  <c r="G60"/>
  <c r="E60"/>
  <c r="F60" s="1"/>
  <c r="D60"/>
  <c r="G59"/>
  <c r="E59"/>
  <c r="F59" s="1"/>
  <c r="D59"/>
  <c r="G58"/>
  <c r="E58"/>
  <c r="F58" s="1"/>
  <c r="D58"/>
  <c r="G57"/>
  <c r="E57"/>
  <c r="F57" s="1"/>
  <c r="D57"/>
  <c r="G56"/>
  <c r="E56"/>
  <c r="F56" s="1"/>
  <c r="D56"/>
  <c r="G55"/>
  <c r="E55"/>
  <c r="F55" s="1"/>
  <c r="D55"/>
  <c r="G54"/>
  <c r="E54"/>
  <c r="F54" s="1"/>
  <c r="D54"/>
  <c r="G53"/>
  <c r="E53"/>
  <c r="F53" s="1"/>
  <c r="D53"/>
  <c r="G52"/>
  <c r="E52"/>
  <c r="F52" s="1"/>
  <c r="D52"/>
  <c r="G51"/>
  <c r="E51"/>
  <c r="F51" s="1"/>
  <c r="D51"/>
  <c r="G50"/>
  <c r="E50"/>
  <c r="F50" s="1"/>
  <c r="D50"/>
  <c r="G49"/>
  <c r="E49"/>
  <c r="F49" s="1"/>
  <c r="D49"/>
  <c r="G48"/>
  <c r="E48"/>
  <c r="F48" s="1"/>
  <c r="D48"/>
  <c r="G47"/>
  <c r="E47"/>
  <c r="F47" s="1"/>
  <c r="D47"/>
  <c r="G46"/>
  <c r="E46"/>
  <c r="F46" s="1"/>
  <c r="D46"/>
  <c r="G45"/>
  <c r="E45"/>
  <c r="F45" s="1"/>
  <c r="D45"/>
  <c r="G44"/>
  <c r="E44"/>
  <c r="F44" s="1"/>
  <c r="D44"/>
  <c r="G43"/>
  <c r="E43"/>
  <c r="F43" s="1"/>
  <c r="D43"/>
  <c r="G42"/>
  <c r="E42"/>
  <c r="F42" s="1"/>
  <c r="D42"/>
  <c r="C42"/>
  <c r="C39" s="1"/>
  <c r="C229" s="1"/>
  <c r="E41"/>
  <c r="D41"/>
  <c r="F41" s="1"/>
  <c r="E40"/>
  <c r="D40"/>
  <c r="F40" s="1"/>
  <c r="E39"/>
  <c r="D39"/>
  <c r="F39" s="1"/>
  <c r="E38"/>
  <c r="D38"/>
  <c r="G38" s="1"/>
  <c r="E37"/>
  <c r="G37" s="1"/>
  <c r="D37"/>
  <c r="G36"/>
  <c r="E36"/>
  <c r="F36" s="1"/>
  <c r="D36"/>
  <c r="G35"/>
  <c r="E35"/>
  <c r="F35" s="1"/>
  <c r="D35"/>
  <c r="G34"/>
  <c r="E34"/>
  <c r="F34" s="1"/>
  <c r="D34"/>
  <c r="G33"/>
  <c r="E33"/>
  <c r="F33" s="1"/>
  <c r="D33"/>
  <c r="G32"/>
  <c r="E32"/>
  <c r="D32"/>
  <c r="F31"/>
  <c r="E31"/>
  <c r="D31"/>
  <c r="G31" s="1"/>
  <c r="F30"/>
  <c r="E30"/>
  <c r="D30"/>
  <c r="G30" s="1"/>
  <c r="F29"/>
  <c r="E29"/>
  <c r="D29"/>
  <c r="G29" s="1"/>
  <c r="F28"/>
  <c r="E28"/>
  <c r="D28"/>
  <c r="G28" s="1"/>
  <c r="F27"/>
  <c r="E27"/>
  <c r="D27"/>
  <c r="G27" s="1"/>
  <c r="F26"/>
  <c r="E26"/>
  <c r="D26"/>
  <c r="G26" s="1"/>
  <c r="F25"/>
  <c r="E25"/>
  <c r="D25"/>
  <c r="G25" s="1"/>
  <c r="F24"/>
  <c r="E24"/>
  <c r="D24"/>
  <c r="G24" s="1"/>
  <c r="F23"/>
  <c r="E23"/>
  <c r="D23"/>
  <c r="G23" s="1"/>
  <c r="F22"/>
  <c r="E22"/>
  <c r="D22"/>
  <c r="G22" s="1"/>
  <c r="F21"/>
  <c r="E21"/>
  <c r="D21"/>
  <c r="G21" s="1"/>
  <c r="F20"/>
  <c r="E20"/>
  <c r="D20"/>
  <c r="G20" s="1"/>
  <c r="F19"/>
  <c r="E19"/>
  <c r="D19"/>
  <c r="G19" s="1"/>
  <c r="F18"/>
  <c r="E18"/>
  <c r="D18"/>
  <c r="G18" s="1"/>
  <c r="E17"/>
  <c r="G17" s="1"/>
  <c r="D17"/>
  <c r="E16"/>
  <c r="D16"/>
  <c r="E15"/>
  <c r="D15"/>
  <c r="E14"/>
  <c r="D14"/>
  <c r="E13"/>
  <c r="D13"/>
  <c r="G56" i="1"/>
  <c r="G55"/>
  <c r="G54"/>
  <c r="G53" s="1"/>
  <c r="I53"/>
  <c r="H53"/>
  <c r="H50" s="1"/>
  <c r="F50" s="1"/>
  <c r="E53"/>
  <c r="G52"/>
  <c r="F52"/>
  <c r="G51"/>
  <c r="F51"/>
  <c r="I50"/>
  <c r="G50"/>
  <c r="E50"/>
  <c r="G49"/>
  <c r="G17" s="1"/>
  <c r="I48"/>
  <c r="G48"/>
  <c r="G47"/>
  <c r="F47"/>
  <c r="I46"/>
  <c r="F46"/>
  <c r="I45"/>
  <c r="G45" s="1"/>
  <c r="I44"/>
  <c r="G44" s="1"/>
  <c r="G43"/>
  <c r="H42"/>
  <c r="F42" s="1"/>
  <c r="G42"/>
  <c r="D42"/>
  <c r="C42"/>
  <c r="I41"/>
  <c r="G41" s="1"/>
  <c r="H41"/>
  <c r="I40"/>
  <c r="G40" s="1"/>
  <c r="G13" s="1"/>
  <c r="H38"/>
  <c r="F38" s="1"/>
  <c r="G38"/>
  <c r="I37"/>
  <c r="G37" s="1"/>
  <c r="H37"/>
  <c r="F37" s="1"/>
  <c r="I36"/>
  <c r="I35" s="1"/>
  <c r="H36"/>
  <c r="F36" s="1"/>
  <c r="G36"/>
  <c r="D36"/>
  <c r="D34" s="1"/>
  <c r="C36"/>
  <c r="E34"/>
  <c r="C34"/>
  <c r="G33"/>
  <c r="F33"/>
  <c r="G32"/>
  <c r="G31"/>
  <c r="F31"/>
  <c r="G30"/>
  <c r="G29"/>
  <c r="I28"/>
  <c r="I26" s="1"/>
  <c r="D28"/>
  <c r="D26" s="1"/>
  <c r="C28"/>
  <c r="H27"/>
  <c r="G27"/>
  <c r="F27"/>
  <c r="C26"/>
  <c r="G25"/>
  <c r="F25"/>
  <c r="G24"/>
  <c r="G16" s="1"/>
  <c r="I23"/>
  <c r="F23"/>
  <c r="F15" s="1"/>
  <c r="G22"/>
  <c r="H21"/>
  <c r="G21"/>
  <c r="F21"/>
  <c r="D20"/>
  <c r="C20"/>
  <c r="C12" s="1"/>
  <c r="H19"/>
  <c r="H24" s="1"/>
  <c r="F24" s="1"/>
  <c r="G19"/>
  <c r="D18"/>
  <c r="D10" s="1"/>
  <c r="I17"/>
  <c r="D17"/>
  <c r="C17"/>
  <c r="I16"/>
  <c r="D16"/>
  <c r="C16"/>
  <c r="I15"/>
  <c r="H15"/>
  <c r="D15"/>
  <c r="C15"/>
  <c r="I14"/>
  <c r="D14"/>
  <c r="C14"/>
  <c r="I13"/>
  <c r="D13"/>
  <c r="C13"/>
  <c r="D11"/>
  <c r="C11"/>
  <c r="I11" l="1"/>
  <c r="G35"/>
  <c r="G14" i="2"/>
  <c r="F14"/>
  <c r="G107"/>
  <c r="F107"/>
  <c r="G212"/>
  <c r="F212"/>
  <c r="C18" i="1"/>
  <c r="C10" s="1"/>
  <c r="G23"/>
  <c r="G15" s="1"/>
  <c r="I20"/>
  <c r="G28"/>
  <c r="G26" s="1"/>
  <c r="F41"/>
  <c r="G46"/>
  <c r="G14" s="1"/>
  <c r="I39"/>
  <c r="G39" s="1"/>
  <c r="G39" i="2"/>
  <c r="G41"/>
  <c r="G63"/>
  <c r="G65"/>
  <c r="G67"/>
  <c r="G69"/>
  <c r="G71"/>
  <c r="G73"/>
  <c r="F73"/>
  <c r="G75"/>
  <c r="F75"/>
  <c r="G77"/>
  <c r="F77"/>
  <c r="G79"/>
  <c r="F79"/>
  <c r="G81"/>
  <c r="F81"/>
  <c r="G83"/>
  <c r="F83"/>
  <c r="G85"/>
  <c r="F85"/>
  <c r="G87"/>
  <c r="F87"/>
  <c r="G89"/>
  <c r="F89"/>
  <c r="G91"/>
  <c r="F91"/>
  <c r="F116"/>
  <c r="G116"/>
  <c r="F124"/>
  <c r="G124"/>
  <c r="G103"/>
  <c r="F103"/>
  <c r="G128"/>
  <c r="F128"/>
  <c r="G16"/>
  <c r="F16"/>
  <c r="H32" i="1"/>
  <c r="H29"/>
  <c r="H30"/>
  <c r="F30" s="1"/>
  <c r="G13" i="2"/>
  <c r="F13"/>
  <c r="G15"/>
  <c r="F15"/>
  <c r="D12" i="1"/>
  <c r="H20"/>
  <c r="F53"/>
  <c r="G40" i="2"/>
  <c r="G62"/>
  <c r="G64"/>
  <c r="G66"/>
  <c r="G68"/>
  <c r="G70"/>
  <c r="G74"/>
  <c r="F74"/>
  <c r="G76"/>
  <c r="F76"/>
  <c r="G78"/>
  <c r="F78"/>
  <c r="G80"/>
  <c r="F80"/>
  <c r="G82"/>
  <c r="F82"/>
  <c r="G84"/>
  <c r="F84"/>
  <c r="G86"/>
  <c r="F86"/>
  <c r="G88"/>
  <c r="F88"/>
  <c r="G90"/>
  <c r="F90"/>
  <c r="F120"/>
  <c r="G120"/>
  <c r="H22" i="1"/>
  <c r="H43"/>
  <c r="F43" s="1"/>
  <c r="G114" i="2"/>
  <c r="G196"/>
  <c r="G209"/>
  <c r="G211"/>
  <c r="F211"/>
  <c r="H11" i="1"/>
  <c r="F19"/>
  <c r="H35"/>
  <c r="F102" i="2"/>
  <c r="F106"/>
  <c r="G112"/>
  <c r="G118"/>
  <c r="G122"/>
  <c r="G126"/>
  <c r="F127"/>
  <c r="F131"/>
  <c r="G195"/>
  <c r="G197"/>
  <c r="G204"/>
  <c r="F204"/>
  <c r="G20" i="1" l="1"/>
  <c r="I12"/>
  <c r="I18"/>
  <c r="I10" s="1"/>
  <c r="F32"/>
  <c r="F16" s="1"/>
  <c r="G34"/>
  <c r="G11"/>
  <c r="F20"/>
  <c r="H18"/>
  <c r="H28"/>
  <c r="F29"/>
  <c r="I34"/>
  <c r="H49"/>
  <c r="H48"/>
  <c r="F48" s="1"/>
  <c r="F35"/>
  <c r="H44"/>
  <c r="F44" s="1"/>
  <c r="H45"/>
  <c r="F45" s="1"/>
  <c r="F18"/>
  <c r="F22"/>
  <c r="F14" s="1"/>
  <c r="H14"/>
  <c r="F28" l="1"/>
  <c r="F26" s="1"/>
  <c r="H26"/>
  <c r="H40"/>
  <c r="F11"/>
  <c r="F49"/>
  <c r="F17" s="1"/>
  <c r="H17"/>
  <c r="H16"/>
  <c r="G12"/>
  <c r="G18"/>
  <c r="G10" s="1"/>
  <c r="F40" l="1"/>
  <c r="F13" s="1"/>
  <c r="H39"/>
  <c r="H13"/>
  <c r="F39" l="1"/>
  <c r="H34"/>
  <c r="H10" s="1"/>
  <c r="H12"/>
  <c r="F34" l="1"/>
  <c r="F10" s="1"/>
  <c r="F12"/>
</calcChain>
</file>

<file path=xl/sharedStrings.xml><?xml version="1.0" encoding="utf-8"?>
<sst xmlns="http://schemas.openxmlformats.org/spreadsheetml/2006/main" count="445" uniqueCount="372">
  <si>
    <t>Додаток 5</t>
  </si>
  <si>
    <t xml:space="preserve">до рішення виконавчого комітету </t>
  </si>
  <si>
    <t xml:space="preserve">Южноукраїнської міської ради </t>
  </si>
  <si>
    <t xml:space="preserve">від 27.01 2016 № 04   </t>
  </si>
  <si>
    <t>без здоровпунктів</t>
  </si>
  <si>
    <t>Звіт про фактичне використання коштів на заробітну плату Комунального некомерційного підприємства "Южноукраїнська міська багатопрофільна лікарня" Южноукраїнської міської ради</t>
  </si>
  <si>
    <t>тис. грн.</t>
  </si>
  <si>
    <t>№ з/п</t>
  </si>
  <si>
    <t>Показники</t>
  </si>
  <si>
    <t>Попередній рік (квітень-грудень 2020)</t>
  </si>
  <si>
    <t>План на  2023рік (проект)</t>
  </si>
  <si>
    <t>З початку року</t>
  </si>
  <si>
    <t>березень</t>
  </si>
  <si>
    <t>план</t>
  </si>
  <si>
    <t>факт</t>
  </si>
  <si>
    <t>План</t>
  </si>
  <si>
    <t>Факт</t>
  </si>
  <si>
    <t xml:space="preserve"> план</t>
  </si>
  <si>
    <t xml:space="preserve">факт </t>
  </si>
  <si>
    <t>1</t>
  </si>
  <si>
    <t>Фонд оплати праці, всього, в т.ч.</t>
  </si>
  <si>
    <t>1.1</t>
  </si>
  <si>
    <t>Основна заробітна плата</t>
  </si>
  <si>
    <t>1.2</t>
  </si>
  <si>
    <t>Додаткова заробітна плата, з неї:</t>
  </si>
  <si>
    <t>1.2.1</t>
  </si>
  <si>
    <t>доплати</t>
  </si>
  <si>
    <t>1.2.2</t>
  </si>
  <si>
    <t>надбавки</t>
  </si>
  <si>
    <t>1.2.3</t>
  </si>
  <si>
    <t xml:space="preserve">премії, винагороди </t>
  </si>
  <si>
    <t>1.2.4</t>
  </si>
  <si>
    <t>оплата праці за невідпрацьований час</t>
  </si>
  <si>
    <t>1.3</t>
  </si>
  <si>
    <t>інші заохочувальні виплати</t>
  </si>
  <si>
    <t>2</t>
  </si>
  <si>
    <r>
      <t xml:space="preserve">Фонд оплати праці АУП, в </t>
    </r>
    <r>
      <rPr>
        <b/>
        <sz val="11"/>
        <color theme="1"/>
        <rFont val="Times New Roman"/>
        <family val="1"/>
        <charset val="204"/>
      </rPr>
      <t>т.ч.</t>
    </r>
  </si>
  <si>
    <t>2.1</t>
  </si>
  <si>
    <t>основна заробітна плата</t>
  </si>
  <si>
    <t>2.2</t>
  </si>
  <si>
    <t>додаткова заробітна плата, з неї:</t>
  </si>
  <si>
    <t>2.2.1</t>
  </si>
  <si>
    <t xml:space="preserve"> доплати</t>
  </si>
  <si>
    <t>2.2.2</t>
  </si>
  <si>
    <t>2.2.3</t>
  </si>
  <si>
    <t>2.2.4</t>
  </si>
  <si>
    <t>2.3</t>
  </si>
  <si>
    <t xml:space="preserve">інші заохочувальні виплати </t>
  </si>
  <si>
    <t>3</t>
  </si>
  <si>
    <t>Фонд оплати праці господарсько обслуговуючого персоналу, в т.ч.</t>
  </si>
  <si>
    <t>3.1</t>
  </si>
  <si>
    <t>3.2</t>
  </si>
  <si>
    <t>3.2.1</t>
  </si>
  <si>
    <t>3.2.2</t>
  </si>
  <si>
    <t>3.2.3</t>
  </si>
  <si>
    <t>3.2.4</t>
  </si>
  <si>
    <t>3.3</t>
  </si>
  <si>
    <t>4</t>
  </si>
  <si>
    <t>Фонд оплати праці основних  працівників, в т.ч.</t>
  </si>
  <si>
    <t>4.1</t>
  </si>
  <si>
    <t>лік</t>
  </si>
  <si>
    <t>с м</t>
  </si>
  <si>
    <t>січень</t>
  </si>
  <si>
    <t>лютий</t>
  </si>
  <si>
    <t>м м с</t>
  </si>
  <si>
    <t>4.2</t>
  </si>
  <si>
    <t>ГОП</t>
  </si>
  <si>
    <t>4.2.1</t>
  </si>
  <si>
    <t>АУП</t>
  </si>
  <si>
    <t>Лік</t>
  </si>
  <si>
    <t>СМ</t>
  </si>
  <si>
    <t>ММС</t>
  </si>
  <si>
    <t>нічні 3%</t>
  </si>
  <si>
    <t>ургентація 1%</t>
  </si>
  <si>
    <t>4.2.2</t>
  </si>
  <si>
    <t>4.2.3</t>
  </si>
  <si>
    <t>4.2.4</t>
  </si>
  <si>
    <t>4.3</t>
  </si>
  <si>
    <t>5</t>
  </si>
  <si>
    <t>Чисельність працівників, в т.ч.</t>
  </si>
  <si>
    <t>5.1</t>
  </si>
  <si>
    <t>5.2</t>
  </si>
  <si>
    <t>5.3</t>
  </si>
  <si>
    <t>Основні працівники</t>
  </si>
  <si>
    <t xml:space="preserve">Директор </t>
  </si>
  <si>
    <t>Лупов С.І.</t>
  </si>
  <si>
    <t>Заступник директора з економічних питань</t>
  </si>
  <si>
    <t>Цупро М.С.</t>
  </si>
  <si>
    <t>Головний бухгалтер</t>
  </si>
  <si>
    <t>Фокша О.В</t>
  </si>
  <si>
    <t>Додаток 7</t>
  </si>
  <si>
    <t xml:space="preserve">Звіт  Комунального некомерційного підприємства "Южноукраїнська міська багатопрофільна лікарня" Южноукраїнської міської ради  </t>
  </si>
  <si>
    <t>за   січень-березень 2023 р.</t>
  </si>
  <si>
    <t>на комісію з розгляду проектів планів підприємств і організацій, які належать до комунальної власності,  внесення до них зауважень і пропозицій, здійснення контролю за їх виконанням</t>
  </si>
  <si>
    <t>№ п/п</t>
  </si>
  <si>
    <t>Найменування</t>
  </si>
  <si>
    <t>План на 2023р.</t>
  </si>
  <si>
    <t>Звітний період з початку року</t>
  </si>
  <si>
    <t>виконання планових показників</t>
  </si>
  <si>
    <t>%</t>
  </si>
  <si>
    <t>+,- тис.грн.</t>
  </si>
  <si>
    <t>Доходи всього в т.ч.</t>
  </si>
  <si>
    <t>Від  медичних послуг, отриманих від НСЗУ</t>
  </si>
  <si>
    <t>Цільові доходи  (доходи за рахунок бюджетів усіх рівнів та благодійної допомоги ) всього</t>
  </si>
  <si>
    <t>на компенсацію комунальних послуг</t>
  </si>
  <si>
    <t>оплата праці</t>
  </si>
  <si>
    <t>виплата пенсій і допомоги</t>
  </si>
  <si>
    <t>відшкодування видатків за проведення медичних оглядів та додаткових обстежень допризовників та призовників</t>
  </si>
  <si>
    <t>1.2.5</t>
  </si>
  <si>
    <t>відшкодування видатків за проведення медичних оглядів та додаткових обстежень резервістів</t>
  </si>
  <si>
    <t>1.2.6</t>
  </si>
  <si>
    <t>з бюджету громади на послуги (крім комунальних) в т.ч.</t>
  </si>
  <si>
    <t>1.2.6.1</t>
  </si>
  <si>
    <t>обстежень водіїв транспортних засобів на алкогольне та наркотичне сп яніня</t>
  </si>
  <si>
    <t>1.2.6.2</t>
  </si>
  <si>
    <t>харчування донорів</t>
  </si>
  <si>
    <t>1.2.6.3</t>
  </si>
  <si>
    <t>оплата послуг за навчання студентів-медиків</t>
  </si>
  <si>
    <t>1.2.6.4</t>
  </si>
  <si>
    <t>страхування працівників від захворювання та на випадок їх інфікування коронавірусом та ВІЛ</t>
  </si>
  <si>
    <t>1.2.7</t>
  </si>
  <si>
    <t>на медикаменти (за кошти попередніх періодів)в т.ч. за рахунок</t>
  </si>
  <si>
    <t>1.2.7.1</t>
  </si>
  <si>
    <t>бюджету громади</t>
  </si>
  <si>
    <t>1.2.7.2</t>
  </si>
  <si>
    <t>субвенції, централізоване постачання</t>
  </si>
  <si>
    <t>1.2.7.3</t>
  </si>
  <si>
    <t>благодійна та гуманітарна допомога</t>
  </si>
  <si>
    <t>1.2.7.4</t>
  </si>
  <si>
    <t xml:space="preserve">плівка (заходи боротьби з туберкульозом) </t>
  </si>
  <si>
    <t>1.2.8</t>
  </si>
  <si>
    <t>Кошти бюджету громади   за функцією  "Забезпечення функціювання соціальних  палат в КНП ЮМБЛ"</t>
  </si>
  <si>
    <t>1.2.9</t>
  </si>
  <si>
    <t>продукти харчування</t>
  </si>
  <si>
    <t>Плата за послуги, що надаються згідно з основною діяльністю (медогляди, послуги стоматології та зубопротезування, томографу)</t>
  </si>
  <si>
    <t>1.4</t>
  </si>
  <si>
    <t xml:space="preserve">Плата за оренду майна </t>
  </si>
  <si>
    <t>1.5</t>
  </si>
  <si>
    <t>Надходження коштів згідно укладених  договорів на  утримання здоровпунктів РМЗ ВП"Атоменергомаш", ВП ЮУ АЕС</t>
  </si>
  <si>
    <t>1.6</t>
  </si>
  <si>
    <t xml:space="preserve">Неопераційний дохід, від амортизації по НА та ОЗ, що отримані як цільове фінансування та безоплатно отримані  </t>
  </si>
  <si>
    <t>1.7</t>
  </si>
  <si>
    <t>Інші доходи</t>
  </si>
  <si>
    <t>1.8</t>
  </si>
  <si>
    <t>Інші цільові доходи</t>
  </si>
  <si>
    <t>Видатки всього в т.ч.</t>
  </si>
  <si>
    <t xml:space="preserve">Заробітна плата </t>
  </si>
  <si>
    <t>Нарахування на заробітну плату</t>
  </si>
  <si>
    <t>Покупні ресурси, товари</t>
  </si>
  <si>
    <t>2.3.1</t>
  </si>
  <si>
    <t>запасні частини до автомобілів</t>
  </si>
  <si>
    <t>2.3.2</t>
  </si>
  <si>
    <t>канцтовари, паперова продукція</t>
  </si>
  <si>
    <t>2.3.3</t>
  </si>
  <si>
    <t>господарчі товари</t>
  </si>
  <si>
    <t>2.3.4</t>
  </si>
  <si>
    <t>миючі та дезінфікуючі засоби</t>
  </si>
  <si>
    <t>2.3.5</t>
  </si>
  <si>
    <t>запасні частини до медичної та ін.апаратури</t>
  </si>
  <si>
    <t>2.3.6</t>
  </si>
  <si>
    <t>запасні частині та комплектуючі до комп`ютерної техніки</t>
  </si>
  <si>
    <t>2.3.7</t>
  </si>
  <si>
    <t>меблі</t>
  </si>
  <si>
    <t>2.3.8</t>
  </si>
  <si>
    <t>будівельні матеріали</t>
  </si>
  <si>
    <t>2.3.9</t>
  </si>
  <si>
    <t>штампи ,печатки,стенди,вивіски</t>
  </si>
  <si>
    <t>2.3.10</t>
  </si>
  <si>
    <t>бланки медичні та печатна продукція</t>
  </si>
  <si>
    <t>2.3.11</t>
  </si>
  <si>
    <t>сан.технічні матеріали</t>
  </si>
  <si>
    <t>2.3.12</t>
  </si>
  <si>
    <t>м`який інвентар</t>
  </si>
  <si>
    <t>2.3.13</t>
  </si>
  <si>
    <t>електрообладнання</t>
  </si>
  <si>
    <t>2.3.14</t>
  </si>
  <si>
    <t>вогнегасники</t>
  </si>
  <si>
    <t>2.3.15</t>
  </si>
  <si>
    <t>інше</t>
  </si>
  <si>
    <t>2.4</t>
  </si>
  <si>
    <t>Матеріали, всього, в т.ч.</t>
  </si>
  <si>
    <t>2.4.1</t>
  </si>
  <si>
    <t>Медикаменти та перев`язувальні матеріали</t>
  </si>
  <si>
    <t>2.4.1.1</t>
  </si>
  <si>
    <t>спец</t>
  </si>
  <si>
    <t>2.4.1.2</t>
  </si>
  <si>
    <t>загальн</t>
  </si>
  <si>
    <t>2.4.1.3</t>
  </si>
  <si>
    <t>централіз</t>
  </si>
  <si>
    <t>2.4.1.4</t>
  </si>
  <si>
    <t>благод і гуман</t>
  </si>
  <si>
    <t>2.4.2</t>
  </si>
  <si>
    <t>Продукти харчування</t>
  </si>
  <si>
    <t>2.4.2.1</t>
  </si>
  <si>
    <t>2.4.2.2</t>
  </si>
  <si>
    <t>2.4.2.3</t>
  </si>
  <si>
    <t>2.4.2.4</t>
  </si>
  <si>
    <t>2.5</t>
  </si>
  <si>
    <t>Паливо-мастильні матеріали, в т.ч.:</t>
  </si>
  <si>
    <t>2.5.1</t>
  </si>
  <si>
    <t>бензин А-92,А-95</t>
  </si>
  <si>
    <t>2.5.1.1</t>
  </si>
  <si>
    <t>2.5.1.2</t>
  </si>
  <si>
    <t>2.5.1.3</t>
  </si>
  <si>
    <t>2.5.2</t>
  </si>
  <si>
    <t>дизпаливо</t>
  </si>
  <si>
    <t>2.5.2.1</t>
  </si>
  <si>
    <t>2.5.2.2</t>
  </si>
  <si>
    <t>2.5.2.3</t>
  </si>
  <si>
    <t>2.5.3</t>
  </si>
  <si>
    <t>олива та мастила</t>
  </si>
  <si>
    <t>2.5.3.1</t>
  </si>
  <si>
    <t>2.5.3.2</t>
  </si>
  <si>
    <t>2.5.3.3</t>
  </si>
  <si>
    <t>2.6</t>
  </si>
  <si>
    <t>Амортизація</t>
  </si>
  <si>
    <t>2.6.1</t>
  </si>
  <si>
    <t>- власних основних  засобів</t>
  </si>
  <si>
    <t>2.6.2</t>
  </si>
  <si>
    <t>- безкоштовно отриманих основних засобів</t>
  </si>
  <si>
    <t>2.7</t>
  </si>
  <si>
    <t xml:space="preserve">Поточний ремонт приміщень </t>
  </si>
  <si>
    <t>2.8</t>
  </si>
  <si>
    <t>Оплата комунальних послуг та енергоносіїв</t>
  </si>
  <si>
    <t>2.8.1</t>
  </si>
  <si>
    <t>Оплата теплопостачання</t>
  </si>
  <si>
    <t>2.8.2</t>
  </si>
  <si>
    <t>Оплата водопостачання та водовідведення</t>
  </si>
  <si>
    <t>2.8.3</t>
  </si>
  <si>
    <t>Оплата електроенергії</t>
  </si>
  <si>
    <t>2.8.4</t>
  </si>
  <si>
    <t>Оплата інших енергоносіїв та інших комунальних послуг</t>
  </si>
  <si>
    <t>2.9</t>
  </si>
  <si>
    <t>Послуги зв`язку</t>
  </si>
  <si>
    <t>2.9.1</t>
  </si>
  <si>
    <t>2.9.2</t>
  </si>
  <si>
    <t>оплата за оренду телефонної мережі та її страховка згідно договору</t>
  </si>
  <si>
    <t>2.10</t>
  </si>
  <si>
    <t>Послуги сторонніх організацій</t>
  </si>
  <si>
    <t>2.10.1</t>
  </si>
  <si>
    <t>щомісячне тех.обслуговування протипожежної сигналізації по відділенням</t>
  </si>
  <si>
    <t>2.10.2</t>
  </si>
  <si>
    <t>перевірка пожежних кранів,гідрантів,протигазів</t>
  </si>
  <si>
    <t>2.10.3</t>
  </si>
  <si>
    <t>технічне обслуговування та ремонт  техніки</t>
  </si>
  <si>
    <t>2.10.3.1</t>
  </si>
  <si>
    <t>технічне обслуговування та ремонт комп'ютерної техніки</t>
  </si>
  <si>
    <t>2.10.3.2</t>
  </si>
  <si>
    <t>технічне обслуговування та ремонт холодильної техніки</t>
  </si>
  <si>
    <t>2.10.3.3</t>
  </si>
  <si>
    <t>технічне обслуговування та ремонт прального  обладнання</t>
  </si>
  <si>
    <t>2.10.3.4</t>
  </si>
  <si>
    <t xml:space="preserve">технічне обслуговування , ремонт медичного, рентгенівського  та іншого  обладнання </t>
  </si>
  <si>
    <t>2.10.3.5</t>
  </si>
  <si>
    <t>технічне обслуговування та ремонт технологічного обладнання в приміщенні харчоблоку</t>
  </si>
  <si>
    <t>2.10.3.6</t>
  </si>
  <si>
    <t>технічне обслуговування касового апарату</t>
  </si>
  <si>
    <t>2.10.3.7</t>
  </si>
  <si>
    <t>послуги з техобслуговування та  ремонту ліфтів</t>
  </si>
  <si>
    <t>2.10.4</t>
  </si>
  <si>
    <t xml:space="preserve">ремонт внутрішніх електричних мереж </t>
  </si>
  <si>
    <t>2.10.5</t>
  </si>
  <si>
    <t>ремонт зовнішнього освітлення</t>
  </si>
  <si>
    <t>2.10.6</t>
  </si>
  <si>
    <t>технічне обслуговування та ремонт ЦСВ</t>
  </si>
  <si>
    <t>2.10.7</t>
  </si>
  <si>
    <t>утримання в належному стані дизель-генератора</t>
  </si>
  <si>
    <t>2.10.8</t>
  </si>
  <si>
    <t>Навчання та підвищення кваліфікації персоналу</t>
  </si>
  <si>
    <t>2.10.9</t>
  </si>
  <si>
    <t>Технічне обслуговування програмного забезпечення</t>
  </si>
  <si>
    <t>2.10.10</t>
  </si>
  <si>
    <t>Проведення поточного ремонту автомобілів та їх техогляд</t>
  </si>
  <si>
    <t>2.10.11</t>
  </si>
  <si>
    <t>Проведення оцінки автомобілів,їх перереєстрацію</t>
  </si>
  <si>
    <t>2.10.12</t>
  </si>
  <si>
    <t>обов`язкове страхування автомобілів та водіїв</t>
  </si>
  <si>
    <t>2.10.13</t>
  </si>
  <si>
    <t>обов`язкове страхування членів ДПД , на випадок СНІДу,COVID-19, ВІЛ</t>
  </si>
  <si>
    <t>2.10.14</t>
  </si>
  <si>
    <t>охорона УПО</t>
  </si>
  <si>
    <t>2.10.15</t>
  </si>
  <si>
    <t>послуги напилення та лиття</t>
  </si>
  <si>
    <t>2.10.16</t>
  </si>
  <si>
    <t>дератизація та дезинсекція, послуги СЕС</t>
  </si>
  <si>
    <t>2.10.17</t>
  </si>
  <si>
    <t>утилізація клінічних відходів</t>
  </si>
  <si>
    <t>2.10.18</t>
  </si>
  <si>
    <t>послуги по метрологічній  повірці медичного обладнання</t>
  </si>
  <si>
    <t>2.10.19</t>
  </si>
  <si>
    <t>послуги СКГ   (вивіз листя)</t>
  </si>
  <si>
    <t>2.10.20</t>
  </si>
  <si>
    <t>послуги СКГ (прибирання снігу)</t>
  </si>
  <si>
    <t>2.10.21</t>
  </si>
  <si>
    <t>оплата договору за ВІЧ-інфікованих</t>
  </si>
  <si>
    <t>2.10.22</t>
  </si>
  <si>
    <t>підготовка до осінньо-зимового періоду</t>
  </si>
  <si>
    <t>2.10.23</t>
  </si>
  <si>
    <t>ремонт каналізації ,прочистка трубопроводів (разові договора)</t>
  </si>
  <si>
    <t>2.10.24</t>
  </si>
  <si>
    <t>отримання дозвільних документів</t>
  </si>
  <si>
    <t>2.10.25</t>
  </si>
  <si>
    <t>послуги з надання печатної інформації в ЗМІ</t>
  </si>
  <si>
    <t>2.10.26</t>
  </si>
  <si>
    <t>обслуговування   програми  ehealth</t>
  </si>
  <si>
    <t>2.10.27</t>
  </si>
  <si>
    <t>доставка кисню</t>
  </si>
  <si>
    <t>2.10.28</t>
  </si>
  <si>
    <t>разові договора</t>
  </si>
  <si>
    <t>2.10.28.1</t>
  </si>
  <si>
    <t>транспортні витрати</t>
  </si>
  <si>
    <t>2.10.28.2</t>
  </si>
  <si>
    <t>ремонтно-аварійні роботи</t>
  </si>
  <si>
    <t>2.10.28.3</t>
  </si>
  <si>
    <t>консультативні послуги</t>
  </si>
  <si>
    <t>2.10.29</t>
  </si>
  <si>
    <t>технічне обслуговування кисневої станції</t>
  </si>
  <si>
    <t>2.10.30</t>
  </si>
  <si>
    <t>2.11</t>
  </si>
  <si>
    <t>Інші витрати</t>
  </si>
  <si>
    <t>2.11.1</t>
  </si>
  <si>
    <t>Видатки на відрядження</t>
  </si>
  <si>
    <t>2.11.2</t>
  </si>
  <si>
    <t>Окремі заходи по реалізації державних програм ,не віднесені до заходів розвитку</t>
  </si>
  <si>
    <t>2.11.2.1</t>
  </si>
  <si>
    <t>2.11.2.2</t>
  </si>
  <si>
    <t>2.11.2.3</t>
  </si>
  <si>
    <t>обстеження водіїв транспортних засобів на алкогольне та наркотичне сп`яніня</t>
  </si>
  <si>
    <t>2.11.3</t>
  </si>
  <si>
    <t>Виплата пенсій і допомоги</t>
  </si>
  <si>
    <t>2.11.4</t>
  </si>
  <si>
    <t>Інші поточні видатки</t>
  </si>
  <si>
    <t>2.11.4.1</t>
  </si>
  <si>
    <t>Відрахування профспілці 0,3% ФОП</t>
  </si>
  <si>
    <t>2.11.4.2</t>
  </si>
  <si>
    <t>Лікарняні за рахунок підприємства</t>
  </si>
  <si>
    <t>2.11.4.3</t>
  </si>
  <si>
    <t>ЄСВ 22%,  з лікарняних за рахунок підприємства</t>
  </si>
  <si>
    <t>2.11.4.4</t>
  </si>
  <si>
    <t>ПДВ</t>
  </si>
  <si>
    <t>податкові зобовязання</t>
  </si>
  <si>
    <t>Інші неопераційні витрати</t>
  </si>
  <si>
    <t>Фінансовий результат</t>
  </si>
  <si>
    <t>Покритаття збитків за рахунок нерозподіленого прибутку за  2022 рік</t>
  </si>
  <si>
    <t>6</t>
  </si>
  <si>
    <t>Фінансовий результат з урахуваням покриття збитків за рахунок нероозподіленого прибутку за 2022 рік</t>
  </si>
  <si>
    <t>Придбання основних засобів</t>
  </si>
  <si>
    <t>в т.ч.           за рахунок бюджетних коштів, благодійна та гуманітарна допомога:</t>
  </si>
  <si>
    <t>Відеогастроскоп GIF-HQ-190 "Olimpus"</t>
  </si>
  <si>
    <t>Відеоколоноскоп GIF-HQ-190 "Olimpus"</t>
  </si>
  <si>
    <t>Процесор для відеоендоскопу CV-190 "Olimpus"</t>
  </si>
  <si>
    <t>5.4</t>
  </si>
  <si>
    <t xml:space="preserve">Рентгенівський діагностичний комплекс У-дуга IMAX 8200 </t>
  </si>
  <si>
    <t>5.5</t>
  </si>
  <si>
    <t>Ендоскопічна помпа CO2 "Olimpus"</t>
  </si>
  <si>
    <t>5.6</t>
  </si>
  <si>
    <t>Ліжко функціональне з паралоновим матрацом (40 шт)</t>
  </si>
  <si>
    <t>5.7</t>
  </si>
  <si>
    <t>апарат високочастотний електрохірургічний EXBA-350M/120Б "Надія" модель ЕХВЧ-50РХ радіохвильовий</t>
  </si>
  <si>
    <t>5.8</t>
  </si>
  <si>
    <t>Крісло КВР Барані</t>
  </si>
  <si>
    <t>5.9</t>
  </si>
  <si>
    <t>Інше</t>
  </si>
  <si>
    <t>за рахунок власних коштів:</t>
  </si>
  <si>
    <t>5.10</t>
  </si>
  <si>
    <t>Оргтехніка, побутові прилад, інше</t>
  </si>
  <si>
    <t>Залишок коштів підпріємства на рахунках на 1.01.23</t>
  </si>
  <si>
    <t>8</t>
  </si>
  <si>
    <t>Придбання основних засобів, всього,  в т.ч. в розрізі основних засобів</t>
  </si>
  <si>
    <t>8.1</t>
  </si>
  <si>
    <t>8.2</t>
  </si>
  <si>
    <t>Директор</t>
  </si>
</sst>
</file>

<file path=xl/styles.xml><?xml version="1.0" encoding="utf-8"?>
<styleSheet xmlns="http://schemas.openxmlformats.org/spreadsheetml/2006/main">
  <numFmts count="3">
    <numFmt numFmtId="164" formatCode="#,##0.0;#,##0.0;"/>
    <numFmt numFmtId="165" formatCode="#,##0.0"/>
    <numFmt numFmtId="166" formatCode="0.0"/>
  </numFmts>
  <fonts count="24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9" fillId="0" borderId="0"/>
  </cellStyleXfs>
  <cellXfs count="169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164" fontId="5" fillId="0" borderId="0" xfId="2" applyNumberFormat="1" applyFont="1" applyFill="1" applyAlignment="1">
      <alignment vertical="center"/>
    </xf>
    <xf numFmtId="4" fontId="6" fillId="0" borderId="0" xfId="1" applyNumberFormat="1" applyFont="1" applyFill="1" applyAlignment="1">
      <alignment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justify" vertical="center" wrapText="1"/>
    </xf>
    <xf numFmtId="165" fontId="9" fillId="0" borderId="2" xfId="1" applyNumberFormat="1" applyFont="1" applyFill="1" applyBorder="1" applyAlignment="1">
      <alignment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5" fontId="9" fillId="0" borderId="2" xfId="3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Alignment="1">
      <alignment vertical="center"/>
    </xf>
    <xf numFmtId="49" fontId="6" fillId="0" borderId="2" xfId="3" applyNumberFormat="1" applyFont="1" applyFill="1" applyBorder="1" applyAlignment="1">
      <alignment horizontal="justify" vertical="center" wrapText="1"/>
    </xf>
    <xf numFmtId="0" fontId="6" fillId="0" borderId="2" xfId="3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6" fillId="0" borderId="2" xfId="3" applyNumberFormat="1" applyFont="1" applyFill="1" applyBorder="1" applyAlignment="1">
      <alignment horizontal="right" vertical="center" wrapText="1"/>
    </xf>
    <xf numFmtId="164" fontId="8" fillId="0" borderId="2" xfId="4" applyNumberFormat="1" applyFont="1" applyFill="1" applyBorder="1" applyAlignment="1">
      <alignment horizontal="right" vertical="center"/>
    </xf>
    <xf numFmtId="0" fontId="6" fillId="0" borderId="2" xfId="3" applyFont="1" applyFill="1" applyBorder="1" applyAlignment="1">
      <alignment vertical="center" wrapText="1"/>
    </xf>
    <xf numFmtId="165" fontId="6" fillId="0" borderId="2" xfId="4" applyNumberFormat="1" applyFont="1" applyFill="1" applyBorder="1" applyAlignment="1" applyProtection="1">
      <alignment horizontal="righ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65" fontId="6" fillId="0" borderId="2" xfId="3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1" applyNumberFormat="1" applyFont="1" applyFill="1" applyBorder="1" applyAlignment="1">
      <alignment vertical="center"/>
    </xf>
    <xf numFmtId="4" fontId="6" fillId="0" borderId="2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vertical="center"/>
    </xf>
    <xf numFmtId="165" fontId="6" fillId="0" borderId="2" xfId="1" applyNumberFormat="1" applyFont="1" applyFill="1" applyBorder="1" applyAlignment="1">
      <alignment horizontal="justify" vertical="center" wrapText="1"/>
    </xf>
    <xf numFmtId="0" fontId="6" fillId="0" borderId="2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4" fontId="9" fillId="0" borderId="2" xfId="3" applyNumberFormat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165" fontId="9" fillId="0" borderId="2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3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vertical="center"/>
    </xf>
    <xf numFmtId="165" fontId="6" fillId="0" borderId="2" xfId="1" applyNumberFormat="1" applyFont="1" applyFill="1" applyBorder="1" applyAlignment="1" applyProtection="1">
      <alignment vertical="center"/>
      <protection locked="0"/>
    </xf>
    <xf numFmtId="1" fontId="2" fillId="0" borderId="0" xfId="1" applyNumberFormat="1" applyFont="1" applyFill="1" applyAlignment="1">
      <alignment vertical="center"/>
    </xf>
    <xf numFmtId="165" fontId="8" fillId="0" borderId="2" xfId="1" applyNumberFormat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2" fontId="6" fillId="0" borderId="2" xfId="3" applyNumberFormat="1" applyFont="1" applyFill="1" applyBorder="1" applyAlignment="1">
      <alignment horizontal="right" vertical="center" wrapText="1"/>
    </xf>
    <xf numFmtId="49" fontId="6" fillId="0" borderId="2" xfId="1" applyNumberFormat="1" applyFont="1" applyFill="1" applyBorder="1" applyAlignment="1">
      <alignment horizontal="justify" vertical="center" wrapText="1"/>
    </xf>
    <xf numFmtId="0" fontId="6" fillId="0" borderId="2" xfId="5" applyFont="1" applyFill="1" applyBorder="1" applyAlignment="1">
      <alignment vertical="center"/>
    </xf>
    <xf numFmtId="0" fontId="2" fillId="0" borderId="2" xfId="5" applyFont="1" applyFill="1" applyBorder="1" applyAlignment="1">
      <alignment vertical="center"/>
    </xf>
    <xf numFmtId="2" fontId="6" fillId="0" borderId="2" xfId="1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vertical="center"/>
    </xf>
    <xf numFmtId="164" fontId="8" fillId="0" borderId="0" xfId="6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64" fontId="2" fillId="0" borderId="0" xfId="2" applyNumberFormat="1" applyFont="1" applyFill="1" applyAlignment="1">
      <alignment horizontal="right" vertical="center"/>
    </xf>
    <xf numFmtId="165" fontId="2" fillId="0" borderId="0" xfId="2" applyNumberFormat="1" applyFont="1" applyFill="1" applyAlignment="1">
      <alignment horizontal="right" vertical="center"/>
    </xf>
    <xf numFmtId="164" fontId="2" fillId="0" borderId="0" xfId="2" applyNumberFormat="1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/>
    </xf>
    <xf numFmtId="2" fontId="2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165" fontId="2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vertical="center" wrapText="1"/>
    </xf>
    <xf numFmtId="0" fontId="13" fillId="0" borderId="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vertical="center"/>
    </xf>
    <xf numFmtId="164" fontId="13" fillId="0" borderId="6" xfId="2" applyNumberFormat="1" applyFont="1" applyFill="1" applyBorder="1" applyAlignment="1">
      <alignment horizontal="right" vertical="center"/>
    </xf>
    <xf numFmtId="165" fontId="13" fillId="0" borderId="6" xfId="2" applyNumberFormat="1" applyFont="1" applyFill="1" applyBorder="1" applyAlignment="1">
      <alignment horizontal="right" vertical="center"/>
    </xf>
    <xf numFmtId="164" fontId="13" fillId="0" borderId="6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165" fontId="2" fillId="0" borderId="2" xfId="2" applyNumberFormat="1" applyFont="1" applyFill="1" applyBorder="1" applyAlignment="1">
      <alignment horizontal="center" vertical="center"/>
    </xf>
    <xf numFmtId="164" fontId="15" fillId="0" borderId="2" xfId="2" applyNumberFormat="1" applyFont="1" applyFill="1" applyBorder="1" applyAlignment="1">
      <alignment horizontal="center" vertical="center"/>
    </xf>
    <xf numFmtId="49" fontId="15" fillId="0" borderId="2" xfId="2" applyNumberFormat="1" applyFont="1" applyFill="1" applyBorder="1" applyAlignment="1">
      <alignment horizontal="center" vertical="center"/>
    </xf>
    <xf numFmtId="0" fontId="16" fillId="0" borderId="5" xfId="7" applyFont="1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 wrapText="1"/>
    </xf>
    <xf numFmtId="165" fontId="16" fillId="0" borderId="2" xfId="6" applyNumberFormat="1" applyFont="1" applyFill="1" applyBorder="1" applyAlignment="1">
      <alignment horizontal="center" vertical="center"/>
    </xf>
    <xf numFmtId="165" fontId="16" fillId="0" borderId="2" xfId="6" applyNumberFormat="1" applyFont="1" applyFill="1" applyBorder="1" applyAlignment="1">
      <alignment horizontal="right" vertical="center"/>
    </xf>
    <xf numFmtId="49" fontId="8" fillId="0" borderId="5" xfId="7" applyNumberFormat="1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left" vertical="center" wrapText="1"/>
    </xf>
    <xf numFmtId="165" fontId="8" fillId="0" borderId="2" xfId="2" applyNumberFormat="1" applyFont="1" applyFill="1" applyBorder="1" applyAlignment="1">
      <alignment horizontal="center" vertical="center"/>
    </xf>
    <xf numFmtId="165" fontId="8" fillId="0" borderId="2" xfId="6" applyNumberFormat="1" applyFont="1" applyFill="1" applyBorder="1" applyAlignment="1">
      <alignment horizontal="right" vertical="center"/>
    </xf>
    <xf numFmtId="0" fontId="16" fillId="0" borderId="3" xfId="7" applyFont="1" applyFill="1" applyBorder="1" applyAlignment="1">
      <alignment horizontal="left" vertical="center" wrapText="1"/>
    </xf>
    <xf numFmtId="165" fontId="16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8" fillId="0" borderId="3" xfId="7" applyFont="1" applyFill="1" applyBorder="1" applyAlignment="1">
      <alignment vertical="center" wrapText="1"/>
    </xf>
    <xf numFmtId="49" fontId="18" fillId="0" borderId="5" xfId="7" applyNumberFormat="1" applyFont="1" applyFill="1" applyBorder="1" applyAlignment="1">
      <alignment horizontal="center" vertical="center"/>
    </xf>
    <xf numFmtId="0" fontId="18" fillId="0" borderId="3" xfId="7" applyFont="1" applyFill="1" applyBorder="1" applyAlignment="1">
      <alignment horizontal="left" vertical="center" wrapText="1"/>
    </xf>
    <xf numFmtId="165" fontId="8" fillId="0" borderId="2" xfId="6" applyNumberFormat="1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 wrapText="1"/>
    </xf>
    <xf numFmtId="0" fontId="16" fillId="0" borderId="5" xfId="4" applyFont="1" applyFill="1" applyBorder="1" applyAlignment="1">
      <alignment horizontal="center" vertical="center"/>
    </xf>
    <xf numFmtId="165" fontId="16" fillId="0" borderId="2" xfId="4" applyNumberFormat="1" applyFont="1" applyFill="1" applyBorder="1" applyAlignment="1">
      <alignment horizontal="center" vertical="center"/>
    </xf>
    <xf numFmtId="49" fontId="16" fillId="0" borderId="5" xfId="4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6" fillId="0" borderId="3" xfId="4" applyFont="1" applyFill="1" applyBorder="1" applyAlignment="1">
      <alignment vertical="center"/>
    </xf>
    <xf numFmtId="165" fontId="16" fillId="0" borderId="2" xfId="8" applyNumberFormat="1" applyFont="1" applyFill="1" applyBorder="1" applyAlignment="1">
      <alignment horizontal="center" vertical="center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left" vertical="center"/>
    </xf>
    <xf numFmtId="0" fontId="8" fillId="0" borderId="3" xfId="7" applyFont="1" applyFill="1" applyBorder="1" applyAlignment="1">
      <alignment vertical="center"/>
    </xf>
    <xf numFmtId="0" fontId="16" fillId="0" borderId="3" xfId="4" applyFont="1" applyFill="1" applyBorder="1" applyAlignment="1">
      <alignment horizontal="left" vertical="center" wrapText="1"/>
    </xf>
    <xf numFmtId="49" fontId="18" fillId="0" borderId="5" xfId="4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vertical="center"/>
    </xf>
    <xf numFmtId="165" fontId="9" fillId="0" borderId="2" xfId="8" applyNumberFormat="1" applyFont="1" applyFill="1" applyBorder="1" applyAlignment="1">
      <alignment horizontal="center" vertical="center"/>
    </xf>
    <xf numFmtId="0" fontId="18" fillId="0" borderId="3" xfId="7" applyFont="1" applyFill="1" applyBorder="1" applyAlignment="1">
      <alignment horizontal="left" vertical="center"/>
    </xf>
    <xf numFmtId="49" fontId="16" fillId="0" borderId="2" xfId="4" applyNumberFormat="1" applyFont="1" applyFill="1" applyBorder="1" applyAlignment="1">
      <alignment horizontal="center" vertical="center"/>
    </xf>
    <xf numFmtId="0" fontId="16" fillId="0" borderId="3" xfId="7" applyNumberFormat="1" applyFont="1" applyFill="1" applyBorder="1" applyAlignment="1">
      <alignment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justify" vertical="center" wrapText="1"/>
    </xf>
    <xf numFmtId="0" fontId="16" fillId="0" borderId="2" xfId="7" applyFont="1" applyFill="1" applyBorder="1" applyAlignment="1">
      <alignment vertical="center" wrapText="1"/>
    </xf>
    <xf numFmtId="0" fontId="8" fillId="0" borderId="2" xfId="7" applyFont="1" applyFill="1" applyBorder="1" applyAlignment="1">
      <alignment vertical="center" wrapText="1"/>
    </xf>
    <xf numFmtId="0" fontId="16" fillId="0" borderId="2" xfId="4" applyFont="1" applyFill="1" applyBorder="1" applyAlignment="1">
      <alignment vertical="center" wrapText="1"/>
    </xf>
    <xf numFmtId="0" fontId="18" fillId="0" borderId="3" xfId="7" applyFont="1" applyFill="1" applyBorder="1" applyAlignment="1">
      <alignment vertical="center" wrapText="1"/>
    </xf>
    <xf numFmtId="0" fontId="18" fillId="0" borderId="2" xfId="7" applyFont="1" applyFill="1" applyBorder="1" applyAlignment="1">
      <alignment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 wrapText="1"/>
    </xf>
    <xf numFmtId="0" fontId="21" fillId="0" borderId="2" xfId="7" applyFont="1" applyFill="1" applyBorder="1" applyAlignment="1">
      <alignment horizontal="left" vertical="center" wrapText="1"/>
    </xf>
    <xf numFmtId="165" fontId="6" fillId="0" borderId="2" xfId="8" applyNumberFormat="1" applyFont="1" applyFill="1" applyBorder="1" applyAlignment="1">
      <alignment horizontal="center" vertical="center"/>
    </xf>
    <xf numFmtId="49" fontId="22" fillId="0" borderId="5" xfId="4" applyNumberFormat="1" applyFont="1" applyFill="1" applyBorder="1" applyAlignment="1">
      <alignment horizontal="center" vertical="center"/>
    </xf>
    <xf numFmtId="0" fontId="16" fillId="0" borderId="3" xfId="7" applyFont="1" applyFill="1" applyBorder="1" applyAlignment="1">
      <alignment vertical="center" wrapText="1"/>
    </xf>
    <xf numFmtId="0" fontId="16" fillId="0" borderId="2" xfId="7" applyNumberFormat="1" applyFont="1" applyFill="1" applyBorder="1" applyAlignment="1">
      <alignment vertical="center" wrapText="1"/>
    </xf>
    <xf numFmtId="0" fontId="17" fillId="0" borderId="3" xfId="7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right" vertical="center"/>
    </xf>
    <xf numFmtId="49" fontId="18" fillId="0" borderId="2" xfId="4" applyNumberFormat="1" applyFont="1" applyFill="1" applyBorder="1" applyAlignment="1">
      <alignment horizontal="center" vertical="center"/>
    </xf>
    <xf numFmtId="0" fontId="18" fillId="0" borderId="3" xfId="7" applyNumberFormat="1" applyFont="1" applyFill="1" applyBorder="1" applyAlignment="1">
      <alignment vertical="center" wrapText="1"/>
    </xf>
    <xf numFmtId="0" fontId="17" fillId="0" borderId="2" xfId="7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left" vertical="center" wrapText="1"/>
    </xf>
    <xf numFmtId="0" fontId="23" fillId="0" borderId="2" xfId="7" applyFont="1" applyFill="1" applyBorder="1" applyAlignment="1">
      <alignment horizontal="justify" vertical="center" wrapText="1"/>
    </xf>
    <xf numFmtId="49" fontId="6" fillId="0" borderId="0" xfId="2" applyNumberFormat="1" applyFont="1" applyFill="1" applyBorder="1" applyAlignment="1">
      <alignment horizontal="justify" vertical="center" wrapText="1"/>
    </xf>
    <xf numFmtId="164" fontId="6" fillId="0" borderId="0" xfId="6" applyNumberFormat="1" applyFont="1" applyFill="1" applyAlignment="1">
      <alignment vertical="center"/>
    </xf>
    <xf numFmtId="164" fontId="6" fillId="0" borderId="0" xfId="2" applyNumberFormat="1" applyFont="1" applyFill="1" applyAlignment="1">
      <alignment vertical="center"/>
    </xf>
    <xf numFmtId="49" fontId="6" fillId="0" borderId="0" xfId="2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left" vertical="center" wrapText="1"/>
    </xf>
    <xf numFmtId="0" fontId="14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5" fillId="0" borderId="4" xfId="2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4"/>
    <cellStyle name="Обычный 2 4" xfId="5"/>
    <cellStyle name="Обычный 3" xfId="6"/>
    <cellStyle name="Обычный 4" xfId="1"/>
    <cellStyle name="Обычный 4 2" xfId="3"/>
    <cellStyle name="Обычный 5" xfId="8"/>
    <cellStyle name="Обычный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96;&#1082;&#1072;/Downloads/&#1047;&#1074;&#1110;&#1090;&#1080;%202023_4.5.7%20&#1095;&#1077;&#1088;&#1074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П"/>
      <sheetName val="ФОП"/>
      <sheetName val="с-4"/>
      <sheetName val="с-5"/>
      <sheetName val="л-4"/>
      <sheetName val="л-5"/>
      <sheetName val="б-4"/>
      <sheetName val="б-5"/>
      <sheetName val="д7"/>
      <sheetName val="к-4"/>
      <sheetName val="к-5"/>
      <sheetName val="т-4 "/>
      <sheetName val="т-5"/>
      <sheetName val="ч-5"/>
      <sheetName val="ч-4"/>
      <sheetName val="ч7 "/>
      <sheetName val="Лист1"/>
    </sheetNames>
    <sheetDataSet>
      <sheetData sheetId="0"/>
      <sheetData sheetId="1"/>
      <sheetData sheetId="2"/>
      <sheetData sheetId="3"/>
      <sheetData sheetId="4"/>
      <sheetData sheetId="5">
        <row r="19">
          <cell r="F19">
            <v>797.6</v>
          </cell>
          <cell r="G19">
            <v>725.2</v>
          </cell>
        </row>
        <row r="20">
          <cell r="F20">
            <v>306.63279999999997</v>
          </cell>
          <cell r="G20">
            <v>352.3</v>
          </cell>
        </row>
        <row r="21">
          <cell r="F21">
            <v>37.299999999999997</v>
          </cell>
          <cell r="G21">
            <v>3.0999999999999996</v>
          </cell>
        </row>
        <row r="22">
          <cell r="F22">
            <v>199.4</v>
          </cell>
          <cell r="G22">
            <v>240.60000000000002</v>
          </cell>
        </row>
        <row r="23">
          <cell r="F23">
            <v>0</v>
          </cell>
          <cell r="G23">
            <v>93</v>
          </cell>
        </row>
        <row r="24">
          <cell r="F24">
            <v>69.9328</v>
          </cell>
          <cell r="G24">
            <v>15.6</v>
          </cell>
        </row>
        <row r="25">
          <cell r="F25">
            <v>6.8940000000000001</v>
          </cell>
          <cell r="G25">
            <v>0</v>
          </cell>
        </row>
        <row r="27">
          <cell r="F27">
            <v>1046.355</v>
          </cell>
          <cell r="G27">
            <v>875.5</v>
          </cell>
        </row>
        <row r="28">
          <cell r="F28">
            <v>207.55435</v>
          </cell>
          <cell r="G28">
            <v>132.30000000000001</v>
          </cell>
        </row>
        <row r="29">
          <cell r="F29">
            <v>138.11886000000001</v>
          </cell>
          <cell r="G29">
            <v>35.299999999999997</v>
          </cell>
        </row>
        <row r="30">
          <cell r="F30">
            <v>31.390650000000001</v>
          </cell>
          <cell r="G30">
            <v>64.099999999999994</v>
          </cell>
        </row>
        <row r="31">
          <cell r="F31">
            <v>0</v>
          </cell>
          <cell r="G31">
            <v>3.8</v>
          </cell>
        </row>
        <row r="32">
          <cell r="F32">
            <v>38.044840000000001</v>
          </cell>
          <cell r="G32">
            <v>29.099999999999998</v>
          </cell>
        </row>
        <row r="33">
          <cell r="F33">
            <v>9.1556062499999999</v>
          </cell>
          <cell r="G33">
            <v>0</v>
          </cell>
        </row>
        <row r="35">
          <cell r="F35">
            <v>7528.2739999999994</v>
          </cell>
          <cell r="G35">
            <v>8858.5999999999985</v>
          </cell>
        </row>
        <row r="36">
          <cell r="F36">
            <v>2209.0480000000002</v>
          </cell>
          <cell r="G36">
            <v>2628.6</v>
          </cell>
        </row>
        <row r="37">
          <cell r="F37">
            <v>3922.2460000000001</v>
          </cell>
          <cell r="G37">
            <v>4829.6000000000004</v>
          </cell>
        </row>
        <row r="38">
          <cell r="F38">
            <v>1396.98</v>
          </cell>
          <cell r="G38">
            <v>1400.4</v>
          </cell>
        </row>
        <row r="39">
          <cell r="F39">
            <v>4295.6456598000004</v>
          </cell>
          <cell r="G39">
            <v>2501.6999999999998</v>
          </cell>
        </row>
        <row r="40">
          <cell r="F40">
            <v>3949.3450558000004</v>
          </cell>
          <cell r="G40">
            <v>1927.7000000000003</v>
          </cell>
        </row>
        <row r="41">
          <cell r="F41">
            <v>1854.0539864000002</v>
          </cell>
          <cell r="G41">
            <v>921.59999999999991</v>
          </cell>
        </row>
        <row r="42">
          <cell r="F42">
            <v>1686.1735554000002</v>
          </cell>
          <cell r="G42">
            <v>590.29999999999995</v>
          </cell>
        </row>
        <row r="43">
          <cell r="F43">
            <v>107.98655400000001</v>
          </cell>
          <cell r="G43">
            <v>74.800000000000011</v>
          </cell>
        </row>
        <row r="44">
          <cell r="F44">
            <v>225.84821999999997</v>
          </cell>
          <cell r="G44">
            <v>290.20000000000005</v>
          </cell>
        </row>
        <row r="45">
          <cell r="F45">
            <v>75.28273999999999</v>
          </cell>
          <cell r="G45">
            <v>50.8</v>
          </cell>
        </row>
        <row r="46">
          <cell r="F46">
            <v>0</v>
          </cell>
          <cell r="G46">
            <v>151.6</v>
          </cell>
        </row>
        <row r="47">
          <cell r="F47">
            <v>0</v>
          </cell>
          <cell r="G47">
            <v>0</v>
          </cell>
        </row>
        <row r="48">
          <cell r="F48">
            <v>346.30060399999996</v>
          </cell>
          <cell r="G48">
            <v>422.4</v>
          </cell>
        </row>
        <row r="49">
          <cell r="F49">
            <v>65.872397500000005</v>
          </cell>
          <cell r="G49">
            <v>0</v>
          </cell>
        </row>
      </sheetData>
      <sheetData sheetId="6">
        <row r="13">
          <cell r="D13">
            <v>43116.499999999993</v>
          </cell>
          <cell r="E13">
            <v>35510.400000000001</v>
          </cell>
        </row>
        <row r="14">
          <cell r="D14">
            <v>28425</v>
          </cell>
          <cell r="E14">
            <v>21366.1</v>
          </cell>
        </row>
        <row r="15">
          <cell r="D15">
            <v>5516.7</v>
          </cell>
          <cell r="E15">
            <v>5049</v>
          </cell>
        </row>
        <row r="16">
          <cell r="D16">
            <v>3349.5</v>
          </cell>
          <cell r="E16">
            <v>1848.3000000000002</v>
          </cell>
        </row>
        <row r="17">
          <cell r="D17">
            <v>0</v>
          </cell>
          <cell r="E17">
            <v>0</v>
          </cell>
        </row>
        <row r="18">
          <cell r="D18">
            <v>38.5</v>
          </cell>
          <cell r="E18">
            <v>24.3</v>
          </cell>
        </row>
        <row r="19">
          <cell r="D19">
            <v>160.9</v>
          </cell>
          <cell r="E19">
            <v>0</v>
          </cell>
        </row>
        <row r="20">
          <cell r="D20">
            <v>255.3</v>
          </cell>
          <cell r="E20">
            <v>0</v>
          </cell>
        </row>
        <row r="21">
          <cell r="D21">
            <v>127.5</v>
          </cell>
          <cell r="E21">
            <v>38</v>
          </cell>
        </row>
        <row r="22">
          <cell r="D22">
            <v>44.3</v>
          </cell>
          <cell r="E22">
            <v>0</v>
          </cell>
        </row>
        <row r="23">
          <cell r="D23">
            <v>25.200000000000003</v>
          </cell>
          <cell r="E23">
            <v>0</v>
          </cell>
        </row>
        <row r="24">
          <cell r="D24">
            <v>58</v>
          </cell>
          <cell r="E24">
            <v>38</v>
          </cell>
        </row>
        <row r="25">
          <cell r="D25">
            <v>0</v>
          </cell>
          <cell r="E25">
            <v>0</v>
          </cell>
        </row>
        <row r="26">
          <cell r="D26">
            <v>1556.6000000000001</v>
          </cell>
          <cell r="E26">
            <v>2749.3999999999996</v>
          </cell>
        </row>
        <row r="27">
          <cell r="D27">
            <v>699</v>
          </cell>
          <cell r="E27">
            <v>1179.6999999999998</v>
          </cell>
        </row>
        <row r="28">
          <cell r="D28">
            <v>348.6</v>
          </cell>
          <cell r="E28">
            <v>659.8</v>
          </cell>
        </row>
        <row r="29">
          <cell r="D29">
            <v>498</v>
          </cell>
          <cell r="E29">
            <v>909.90000000000009</v>
          </cell>
        </row>
        <row r="30">
          <cell r="D30">
            <v>11</v>
          </cell>
          <cell r="E30">
            <v>0</v>
          </cell>
        </row>
        <row r="31">
          <cell r="D31">
            <v>28.4</v>
          </cell>
          <cell r="E31">
            <v>28</v>
          </cell>
        </row>
        <row r="32">
          <cell r="D32">
            <v>0</v>
          </cell>
          <cell r="E32">
            <v>361</v>
          </cell>
        </row>
        <row r="33">
          <cell r="D33">
            <v>5255.7</v>
          </cell>
          <cell r="E33">
            <v>4544.7</v>
          </cell>
        </row>
        <row r="34">
          <cell r="D34">
            <v>201.1</v>
          </cell>
          <cell r="E34">
            <v>233.29999999999998</v>
          </cell>
        </row>
        <row r="35">
          <cell r="D35">
            <v>1245</v>
          </cell>
          <cell r="E35">
            <v>957.69999999999993</v>
          </cell>
        </row>
        <row r="36">
          <cell r="D36">
            <v>2473</v>
          </cell>
          <cell r="E36">
            <v>3138.6</v>
          </cell>
        </row>
        <row r="37">
          <cell r="D37">
            <v>0</v>
          </cell>
          <cell r="E37">
            <v>149.19999999999999</v>
          </cell>
        </row>
        <row r="38">
          <cell r="D38">
            <v>0</v>
          </cell>
          <cell r="E38">
            <v>71.8</v>
          </cell>
        </row>
        <row r="39">
          <cell r="D39">
            <v>43480.5</v>
          </cell>
          <cell r="E39">
            <v>38143.300000000003</v>
          </cell>
        </row>
        <row r="40">
          <cell r="D40">
            <v>21448.799999999999</v>
          </cell>
          <cell r="E40">
            <v>20223.7</v>
          </cell>
        </row>
        <row r="41">
          <cell r="D41">
            <v>4611.3999999999996</v>
          </cell>
          <cell r="E41">
            <v>4334</v>
          </cell>
        </row>
        <row r="42">
          <cell r="D42">
            <v>263.60000000000002</v>
          </cell>
          <cell r="E42">
            <v>474.5</v>
          </cell>
        </row>
        <row r="43">
          <cell r="D43">
            <v>15.1</v>
          </cell>
          <cell r="E43">
            <v>4.3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65</v>
          </cell>
          <cell r="E47">
            <v>57.1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60.3</v>
          </cell>
          <cell r="E51">
            <v>32.4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18.7</v>
          </cell>
          <cell r="E56">
            <v>49.2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2.8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7.2</v>
          </cell>
          <cell r="E67">
            <v>59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30.1</v>
          </cell>
          <cell r="E77">
            <v>88.199999999999989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3</v>
          </cell>
          <cell r="E83">
            <v>0.5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47.3</v>
          </cell>
          <cell r="E89">
            <v>49.3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0.2</v>
          </cell>
          <cell r="E94">
            <v>50.8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7</v>
          </cell>
          <cell r="E99">
            <v>0</v>
          </cell>
        </row>
        <row r="100">
          <cell r="D100">
            <v>0</v>
          </cell>
          <cell r="E100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0</v>
          </cell>
        </row>
        <row r="104">
          <cell r="D104">
            <v>0</v>
          </cell>
          <cell r="E104">
            <v>0</v>
          </cell>
        </row>
        <row r="105">
          <cell r="D105">
            <v>9.6999999999999993</v>
          </cell>
          <cell r="E105">
            <v>33.200000000000003</v>
          </cell>
        </row>
        <row r="106">
          <cell r="D106">
            <v>0</v>
          </cell>
          <cell r="E106">
            <v>0</v>
          </cell>
        </row>
        <row r="107">
          <cell r="D107">
            <v>0</v>
          </cell>
          <cell r="E107">
            <v>0</v>
          </cell>
        </row>
        <row r="108">
          <cell r="D108">
            <v>0</v>
          </cell>
          <cell r="E108">
            <v>0</v>
          </cell>
        </row>
        <row r="109">
          <cell r="D109">
            <v>0</v>
          </cell>
          <cell r="E109">
            <v>0</v>
          </cell>
        </row>
        <row r="110">
          <cell r="D110">
            <v>0</v>
          </cell>
          <cell r="E110">
            <v>47.7</v>
          </cell>
        </row>
        <row r="111"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D114">
            <v>0</v>
          </cell>
          <cell r="E114">
            <v>0</v>
          </cell>
        </row>
        <row r="115">
          <cell r="D115">
            <v>0</v>
          </cell>
          <cell r="E115">
            <v>0</v>
          </cell>
        </row>
        <row r="116">
          <cell r="D116">
            <v>9010.2000000000007</v>
          </cell>
          <cell r="E116">
            <v>6576.3000000000011</v>
          </cell>
        </row>
        <row r="117">
          <cell r="D117">
            <v>8174.1</v>
          </cell>
          <cell r="E117">
            <v>5944.3000000000011</v>
          </cell>
        </row>
        <row r="118">
          <cell r="D118">
            <v>0</v>
          </cell>
          <cell r="E118">
            <v>3194.8999999999996</v>
          </cell>
        </row>
        <row r="119">
          <cell r="D119">
            <v>0</v>
          </cell>
          <cell r="E119">
            <v>1179.6999999999998</v>
          </cell>
        </row>
        <row r="120">
          <cell r="D120">
            <v>0</v>
          </cell>
          <cell r="E120">
            <v>659.8</v>
          </cell>
        </row>
        <row r="121">
          <cell r="D121">
            <v>0</v>
          </cell>
          <cell r="E121">
            <v>909.90000000000009</v>
          </cell>
        </row>
        <row r="122">
          <cell r="D122">
            <v>836.09999999999991</v>
          </cell>
          <cell r="E122">
            <v>632</v>
          </cell>
        </row>
        <row r="123">
          <cell r="D123">
            <v>0</v>
          </cell>
          <cell r="E123">
            <v>271</v>
          </cell>
        </row>
        <row r="124">
          <cell r="D124">
            <v>0</v>
          </cell>
          <cell r="E124">
            <v>0</v>
          </cell>
        </row>
        <row r="125">
          <cell r="D125">
            <v>0</v>
          </cell>
          <cell r="E125">
            <v>0</v>
          </cell>
        </row>
        <row r="126">
          <cell r="D126">
            <v>0</v>
          </cell>
          <cell r="E126">
            <v>361</v>
          </cell>
        </row>
        <row r="127">
          <cell r="D127">
            <v>231.39999999999998</v>
          </cell>
          <cell r="E127">
            <v>117.6</v>
          </cell>
        </row>
        <row r="128">
          <cell r="D128">
            <v>118.69999999999999</v>
          </cell>
          <cell r="E128">
            <v>35.200000000000003</v>
          </cell>
        </row>
        <row r="129">
          <cell r="D129">
            <v>0</v>
          </cell>
          <cell r="E129">
            <v>35</v>
          </cell>
        </row>
        <row r="130">
          <cell r="D130">
            <v>0</v>
          </cell>
          <cell r="E130">
            <v>0</v>
          </cell>
        </row>
        <row r="131">
          <cell r="D131">
            <v>0</v>
          </cell>
          <cell r="E131">
            <v>0.2</v>
          </cell>
        </row>
        <row r="132">
          <cell r="D132">
            <v>107.69999999999999</v>
          </cell>
          <cell r="E132">
            <v>81.599999999999994</v>
          </cell>
        </row>
        <row r="133">
          <cell r="D133">
            <v>0</v>
          </cell>
          <cell r="E133">
            <v>80.099999999999994</v>
          </cell>
        </row>
        <row r="134">
          <cell r="D134">
            <v>0</v>
          </cell>
          <cell r="E134">
            <v>0</v>
          </cell>
        </row>
        <row r="135">
          <cell r="D135">
            <v>0</v>
          </cell>
          <cell r="E135">
            <v>1.5</v>
          </cell>
        </row>
        <row r="136">
          <cell r="D136">
            <v>5</v>
          </cell>
          <cell r="E136">
            <v>0.8</v>
          </cell>
        </row>
        <row r="137">
          <cell r="D137">
            <v>0</v>
          </cell>
          <cell r="E137">
            <v>0.8</v>
          </cell>
        </row>
        <row r="138">
          <cell r="D138">
            <v>0</v>
          </cell>
          <cell r="E138">
            <v>0</v>
          </cell>
        </row>
        <row r="139">
          <cell r="D139">
            <v>0</v>
          </cell>
          <cell r="E139">
            <v>0</v>
          </cell>
        </row>
        <row r="140">
          <cell r="D140">
            <v>2521.1</v>
          </cell>
          <cell r="E140">
            <v>3302.1</v>
          </cell>
        </row>
        <row r="141">
          <cell r="D141">
            <v>48.099999999999994</v>
          </cell>
          <cell r="E141">
            <v>163.5</v>
          </cell>
        </row>
        <row r="142">
          <cell r="D142">
            <v>2473</v>
          </cell>
          <cell r="E142">
            <v>3138.6</v>
          </cell>
        </row>
        <row r="143">
          <cell r="D143">
            <v>0</v>
          </cell>
          <cell r="E143">
            <v>0</v>
          </cell>
        </row>
        <row r="144">
          <cell r="D144">
            <v>2773.5</v>
          </cell>
          <cell r="E144">
            <v>1540.3</v>
          </cell>
        </row>
        <row r="145">
          <cell r="D145">
            <v>845.7</v>
          </cell>
          <cell r="E145">
            <v>532.9</v>
          </cell>
        </row>
        <row r="146">
          <cell r="D146">
            <v>578.9</v>
          </cell>
          <cell r="E146">
            <v>353.90000000000003</v>
          </cell>
        </row>
        <row r="147">
          <cell r="D147">
            <v>1327.3</v>
          </cell>
          <cell r="E147">
            <v>637.4</v>
          </cell>
        </row>
        <row r="148">
          <cell r="D148">
            <v>21.6</v>
          </cell>
          <cell r="E148">
            <v>16.100000000000001</v>
          </cell>
        </row>
        <row r="149">
          <cell r="D149">
            <v>101.60000000000001</v>
          </cell>
          <cell r="E149">
            <v>48.7</v>
          </cell>
        </row>
        <row r="150">
          <cell r="D150">
            <v>81.300000000000011</v>
          </cell>
          <cell r="E150">
            <v>22.3</v>
          </cell>
        </row>
        <row r="151">
          <cell r="D151">
            <v>20.299999999999997</v>
          </cell>
          <cell r="E151">
            <v>26.4</v>
          </cell>
        </row>
        <row r="152">
          <cell r="D152">
            <v>870.89999999999986</v>
          </cell>
          <cell r="E152">
            <v>463.3</v>
          </cell>
        </row>
        <row r="153">
          <cell r="D153">
            <v>8.6999999999999993</v>
          </cell>
          <cell r="E153">
            <v>0</v>
          </cell>
        </row>
        <row r="154">
          <cell r="D154">
            <v>3</v>
          </cell>
          <cell r="E154">
            <v>1.6</v>
          </cell>
        </row>
        <row r="155">
          <cell r="D155">
            <v>172.3</v>
          </cell>
          <cell r="E155">
            <v>45</v>
          </cell>
        </row>
        <row r="156">
          <cell r="D156">
            <v>60.3</v>
          </cell>
          <cell r="E156">
            <v>6.3</v>
          </cell>
        </row>
        <row r="157">
          <cell r="D157">
            <v>0</v>
          </cell>
          <cell r="E157">
            <v>0</v>
          </cell>
        </row>
        <row r="158">
          <cell r="D158">
            <v>0</v>
          </cell>
          <cell r="E158">
            <v>0</v>
          </cell>
        </row>
        <row r="159">
          <cell r="D159">
            <v>0</v>
          </cell>
          <cell r="E159">
            <v>0</v>
          </cell>
        </row>
        <row r="160">
          <cell r="D160">
            <v>11.7</v>
          </cell>
          <cell r="E160">
            <v>6</v>
          </cell>
        </row>
        <row r="161">
          <cell r="D161">
            <v>0</v>
          </cell>
          <cell r="E161">
            <v>0</v>
          </cell>
        </row>
        <row r="162">
          <cell r="D162">
            <v>0</v>
          </cell>
          <cell r="E162">
            <v>0</v>
          </cell>
        </row>
        <row r="163">
          <cell r="D163">
            <v>33.900000000000006</v>
          </cell>
          <cell r="E163">
            <v>11.7</v>
          </cell>
        </row>
        <row r="164">
          <cell r="D164">
            <v>10.3</v>
          </cell>
          <cell r="E164">
            <v>13.100000000000001</v>
          </cell>
        </row>
        <row r="165">
          <cell r="D165">
            <v>0</v>
          </cell>
          <cell r="E165">
            <v>0</v>
          </cell>
        </row>
        <row r="166">
          <cell r="D166">
            <v>0</v>
          </cell>
          <cell r="E166">
            <v>0</v>
          </cell>
        </row>
        <row r="167">
          <cell r="D167">
            <v>0</v>
          </cell>
          <cell r="E167">
            <v>0</v>
          </cell>
        </row>
        <row r="168">
          <cell r="D168">
            <v>0</v>
          </cell>
          <cell r="E168">
            <v>0</v>
          </cell>
        </row>
        <row r="169">
          <cell r="D169">
            <v>17.100000000000001</v>
          </cell>
          <cell r="E169">
            <v>5.5</v>
          </cell>
        </row>
        <row r="170">
          <cell r="D170">
            <v>0</v>
          </cell>
          <cell r="E170">
            <v>0</v>
          </cell>
        </row>
        <row r="171">
          <cell r="D171">
            <v>0</v>
          </cell>
          <cell r="E171">
            <v>0</v>
          </cell>
        </row>
        <row r="172">
          <cell r="D172">
            <v>0</v>
          </cell>
          <cell r="E172">
            <v>0</v>
          </cell>
        </row>
        <row r="173">
          <cell r="D173">
            <v>0</v>
          </cell>
          <cell r="E173">
            <v>0</v>
          </cell>
        </row>
        <row r="174">
          <cell r="D174">
            <v>1.5</v>
          </cell>
          <cell r="E174">
            <v>1.1000000000000001</v>
          </cell>
        </row>
        <row r="175">
          <cell r="D175">
            <v>37.5</v>
          </cell>
          <cell r="E175">
            <v>32.9</v>
          </cell>
        </row>
        <row r="176">
          <cell r="D176">
            <v>0</v>
          </cell>
          <cell r="E176">
            <v>0</v>
          </cell>
        </row>
        <row r="177">
          <cell r="D177">
            <v>0</v>
          </cell>
          <cell r="E177">
            <v>0</v>
          </cell>
        </row>
        <row r="178">
          <cell r="D178">
            <v>0</v>
          </cell>
          <cell r="E178">
            <v>0</v>
          </cell>
        </row>
        <row r="179">
          <cell r="D179">
            <v>0</v>
          </cell>
          <cell r="E179">
            <v>0</v>
          </cell>
        </row>
        <row r="180">
          <cell r="D180">
            <v>33.200000000000003</v>
          </cell>
          <cell r="E180">
            <v>32.9</v>
          </cell>
        </row>
        <row r="181">
          <cell r="D181">
            <v>0</v>
          </cell>
          <cell r="E181">
            <v>0</v>
          </cell>
        </row>
        <row r="182">
          <cell r="D182">
            <v>0</v>
          </cell>
          <cell r="E182">
            <v>0</v>
          </cell>
        </row>
        <row r="183">
          <cell r="D183">
            <v>0</v>
          </cell>
          <cell r="E183">
            <v>0</v>
          </cell>
        </row>
        <row r="184">
          <cell r="D184">
            <v>147.29999999999998</v>
          </cell>
          <cell r="E184">
            <v>153.39999999999998</v>
          </cell>
        </row>
        <row r="185">
          <cell r="D185">
            <v>0</v>
          </cell>
          <cell r="E185">
            <v>0</v>
          </cell>
        </row>
        <row r="186">
          <cell r="D186">
            <v>0</v>
          </cell>
          <cell r="E186">
            <v>0</v>
          </cell>
        </row>
        <row r="187">
          <cell r="D187">
            <v>0</v>
          </cell>
          <cell r="E187">
            <v>0</v>
          </cell>
        </row>
        <row r="188">
          <cell r="D188">
            <v>7.2</v>
          </cell>
          <cell r="E188">
            <v>0</v>
          </cell>
        </row>
        <row r="189">
          <cell r="D189">
            <v>0</v>
          </cell>
          <cell r="E189">
            <v>0</v>
          </cell>
        </row>
        <row r="190">
          <cell r="D190">
            <v>0</v>
          </cell>
          <cell r="E190">
            <v>0</v>
          </cell>
        </row>
        <row r="191">
          <cell r="D191">
            <v>0</v>
          </cell>
          <cell r="E191">
            <v>0</v>
          </cell>
        </row>
        <row r="192">
          <cell r="D192">
            <v>10</v>
          </cell>
          <cell r="E192">
            <v>0</v>
          </cell>
        </row>
        <row r="193">
          <cell r="D193">
            <v>0</v>
          </cell>
          <cell r="E193">
            <v>0</v>
          </cell>
        </row>
        <row r="194">
          <cell r="D194">
            <v>0</v>
          </cell>
          <cell r="E194">
            <v>0</v>
          </cell>
        </row>
        <row r="195">
          <cell r="D195">
            <v>22.5</v>
          </cell>
          <cell r="E195">
            <v>19.200000000000003</v>
          </cell>
        </row>
        <row r="196">
          <cell r="D196">
            <v>45</v>
          </cell>
          <cell r="E196">
            <v>34</v>
          </cell>
        </row>
        <row r="197">
          <cell r="D197">
            <v>92.1</v>
          </cell>
          <cell r="E197">
            <v>24.7</v>
          </cell>
        </row>
        <row r="198">
          <cell r="D198">
            <v>0</v>
          </cell>
          <cell r="E198">
            <v>0</v>
          </cell>
        </row>
        <row r="199">
          <cell r="D199">
            <v>0</v>
          </cell>
          <cell r="E199">
            <v>41.6</v>
          </cell>
        </row>
        <row r="200">
          <cell r="D200">
            <v>0</v>
          </cell>
          <cell r="E200">
            <v>0</v>
          </cell>
        </row>
        <row r="201">
          <cell r="D201">
            <v>26</v>
          </cell>
          <cell r="E201">
            <v>0</v>
          </cell>
        </row>
        <row r="202">
          <cell r="D202">
            <v>0</v>
          </cell>
          <cell r="E202">
            <v>0</v>
          </cell>
        </row>
        <row r="203">
          <cell r="D203">
            <v>0</v>
          </cell>
          <cell r="E203">
            <v>0</v>
          </cell>
        </row>
        <row r="204">
          <cell r="D204">
            <v>32.9</v>
          </cell>
          <cell r="E204">
            <v>17.8</v>
          </cell>
        </row>
        <row r="205">
          <cell r="D205">
            <v>0</v>
          </cell>
          <cell r="E205">
            <v>1.3</v>
          </cell>
        </row>
        <row r="206">
          <cell r="D206">
            <v>0</v>
          </cell>
          <cell r="E206">
            <v>0</v>
          </cell>
        </row>
        <row r="207">
          <cell r="D207">
            <v>0</v>
          </cell>
          <cell r="E207">
            <v>0</v>
          </cell>
        </row>
        <row r="208">
          <cell r="D208">
            <v>90</v>
          </cell>
          <cell r="E208">
            <v>3</v>
          </cell>
        </row>
        <row r="209">
          <cell r="D209">
            <v>180.7</v>
          </cell>
          <cell r="E209">
            <v>0</v>
          </cell>
        </row>
        <row r="210">
          <cell r="D210">
            <v>0</v>
          </cell>
          <cell r="E210">
            <v>0</v>
          </cell>
        </row>
        <row r="211">
          <cell r="D211">
            <v>56</v>
          </cell>
          <cell r="E211">
            <v>0</v>
          </cell>
        </row>
        <row r="212">
          <cell r="D212">
            <v>124.69999999999999</v>
          </cell>
          <cell r="E212">
            <v>0</v>
          </cell>
        </row>
        <row r="213">
          <cell r="D213">
            <v>0</v>
          </cell>
          <cell r="E213">
            <v>0</v>
          </cell>
        </row>
        <row r="214">
          <cell r="D214">
            <v>0</v>
          </cell>
          <cell r="E214">
            <v>88.800000000000011</v>
          </cell>
        </row>
        <row r="215">
          <cell r="D215">
            <v>1648</v>
          </cell>
          <cell r="E215">
            <v>1062.8</v>
          </cell>
        </row>
        <row r="216">
          <cell r="D216">
            <v>19.8</v>
          </cell>
          <cell r="E216">
            <v>8.8999999999999986</v>
          </cell>
        </row>
        <row r="217">
          <cell r="D217">
            <v>127.50000000000001</v>
          </cell>
          <cell r="E217">
            <v>38</v>
          </cell>
        </row>
        <row r="218">
          <cell r="D218">
            <v>25.200000000000003</v>
          </cell>
          <cell r="E218">
            <v>0</v>
          </cell>
        </row>
        <row r="219">
          <cell r="D219">
            <v>58</v>
          </cell>
          <cell r="E219">
            <v>38</v>
          </cell>
        </row>
        <row r="220">
          <cell r="D220">
            <v>44.3</v>
          </cell>
          <cell r="E220">
            <v>0</v>
          </cell>
        </row>
        <row r="221">
          <cell r="D221">
            <v>38.5</v>
          </cell>
          <cell r="E221">
            <v>24.3</v>
          </cell>
        </row>
        <row r="222">
          <cell r="D222">
            <v>1462.2</v>
          </cell>
          <cell r="E222">
            <v>991.6</v>
          </cell>
        </row>
        <row r="223">
          <cell r="D223">
            <v>21.6</v>
          </cell>
          <cell r="E223">
            <v>40.299999999999997</v>
          </cell>
        </row>
        <row r="224">
          <cell r="D224">
            <v>225</v>
          </cell>
          <cell r="E224">
            <v>276.39999999999998</v>
          </cell>
        </row>
        <row r="225">
          <cell r="D225">
            <v>49.5</v>
          </cell>
          <cell r="E225">
            <v>117.5</v>
          </cell>
        </row>
        <row r="226">
          <cell r="D226">
            <v>1166.0999999999999</v>
          </cell>
          <cell r="E226">
            <v>510.59999999999997</v>
          </cell>
        </row>
        <row r="227">
          <cell r="D227">
            <v>0</v>
          </cell>
          <cell r="E227">
            <v>46.8</v>
          </cell>
        </row>
        <row r="228">
          <cell r="D228">
            <v>0</v>
          </cell>
          <cell r="E228">
            <v>0</v>
          </cell>
        </row>
        <row r="229">
          <cell r="D229">
            <v>-364.00000000000728</v>
          </cell>
          <cell r="E229">
            <v>-2632.9000000000015</v>
          </cell>
        </row>
        <row r="230">
          <cell r="D230">
            <v>119.30000000000291</v>
          </cell>
          <cell r="E230">
            <v>0</v>
          </cell>
        </row>
        <row r="231">
          <cell r="D231">
            <v>0</v>
          </cell>
          <cell r="E231">
            <v>0</v>
          </cell>
        </row>
        <row r="232">
          <cell r="D232">
            <v>240</v>
          </cell>
          <cell r="E232">
            <v>2499.3000000000002</v>
          </cell>
        </row>
        <row r="233">
          <cell r="D233">
            <v>0</v>
          </cell>
          <cell r="E233">
            <v>2432.3000000000002</v>
          </cell>
        </row>
        <row r="234">
          <cell r="D234">
            <v>0</v>
          </cell>
          <cell r="E234">
            <v>0</v>
          </cell>
        </row>
        <row r="235">
          <cell r="D235">
            <v>0</v>
          </cell>
          <cell r="E235">
            <v>0</v>
          </cell>
        </row>
        <row r="236">
          <cell r="D236">
            <v>0</v>
          </cell>
          <cell r="E236">
            <v>0</v>
          </cell>
        </row>
        <row r="237">
          <cell r="D237">
            <v>0</v>
          </cell>
          <cell r="E237">
            <v>0</v>
          </cell>
        </row>
        <row r="238">
          <cell r="D238">
            <v>0</v>
          </cell>
          <cell r="E238">
            <v>0</v>
          </cell>
        </row>
        <row r="239">
          <cell r="D239">
            <v>0</v>
          </cell>
          <cell r="E239">
            <v>0</v>
          </cell>
        </row>
        <row r="240">
          <cell r="D240">
            <v>0</v>
          </cell>
          <cell r="E240">
            <v>0</v>
          </cell>
        </row>
        <row r="241">
          <cell r="D241">
            <v>0</v>
          </cell>
          <cell r="E241">
            <v>0</v>
          </cell>
        </row>
        <row r="242">
          <cell r="D242">
            <v>0</v>
          </cell>
          <cell r="E242">
            <v>2432.3000000000002</v>
          </cell>
        </row>
        <row r="243">
          <cell r="D243">
            <v>240</v>
          </cell>
          <cell r="E243">
            <v>67</v>
          </cell>
        </row>
        <row r="244">
          <cell r="D244">
            <v>240</v>
          </cell>
          <cell r="E244">
            <v>67</v>
          </cell>
        </row>
        <row r="245">
          <cell r="E245">
            <v>0</v>
          </cell>
        </row>
        <row r="246">
          <cell r="D246">
            <v>240</v>
          </cell>
          <cell r="E246">
            <v>2498.8000000000002</v>
          </cell>
        </row>
        <row r="247">
          <cell r="D247">
            <v>240</v>
          </cell>
          <cell r="E247">
            <v>66.5</v>
          </cell>
        </row>
        <row r="248">
          <cell r="D248">
            <v>0</v>
          </cell>
          <cell r="E248">
            <v>2432.3000000000002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62"/>
  <sheetViews>
    <sheetView tabSelected="1" view="pageBreakPreview" topLeftCell="A7" zoomScale="90" zoomScaleNormal="85" zoomScaleSheetLayoutView="90" workbookViewId="0">
      <selection activeCell="J20" sqref="J20"/>
    </sheetView>
  </sheetViews>
  <sheetFormatPr defaultColWidth="9.140625" defaultRowHeight="15" outlineLevelRow="1"/>
  <cols>
    <col min="1" max="1" width="6.85546875" style="1" customWidth="1"/>
    <col min="2" max="2" width="37.85546875" style="1" customWidth="1"/>
    <col min="3" max="4" width="10.85546875" style="1" hidden="1" customWidth="1"/>
    <col min="5" max="7" width="11.140625" style="1" customWidth="1"/>
    <col min="8" max="8" width="11.7109375" style="1" customWidth="1"/>
    <col min="9" max="9" width="13" style="1" customWidth="1"/>
    <col min="10" max="10" width="9.85546875" style="1" customWidth="1"/>
    <col min="11" max="13" width="11.140625" style="1" customWidth="1"/>
    <col min="14" max="22" width="9.140625" style="1"/>
    <col min="23" max="23" width="12" style="1" customWidth="1"/>
    <col min="24" max="24" width="16.7109375" style="1" customWidth="1"/>
    <col min="25" max="25" width="30.140625" style="1" bestFit="1" customWidth="1"/>
    <col min="26" max="26" width="16.28515625" style="1" bestFit="1" customWidth="1"/>
    <col min="27" max="27" width="15.85546875" style="1" customWidth="1"/>
    <col min="28" max="28" width="13.85546875" style="1" bestFit="1" customWidth="1"/>
    <col min="29" max="29" width="13.140625" style="1" customWidth="1"/>
    <col min="30" max="30" width="14.28515625" style="1" customWidth="1"/>
    <col min="31" max="32" width="17.7109375" style="1" customWidth="1"/>
    <col min="33" max="33" width="18.85546875" style="1" customWidth="1"/>
    <col min="34" max="16384" width="9.140625" style="1"/>
  </cols>
  <sheetData>
    <row r="1" spans="1:20" ht="20.25">
      <c r="B1" s="2"/>
      <c r="G1" s="3" t="s">
        <v>0</v>
      </c>
      <c r="I1" s="4"/>
      <c r="J1" s="4"/>
      <c r="L1" s="4"/>
      <c r="M1" s="4"/>
    </row>
    <row r="2" spans="1:20" ht="20.25">
      <c r="B2" s="2"/>
      <c r="G2" s="3" t="s">
        <v>1</v>
      </c>
      <c r="I2" s="5"/>
      <c r="J2" s="5"/>
      <c r="L2" s="4"/>
      <c r="M2" s="4"/>
    </row>
    <row r="3" spans="1:20" ht="20.25">
      <c r="B3" s="2"/>
      <c r="G3" s="3" t="s">
        <v>2</v>
      </c>
      <c r="I3" s="5"/>
      <c r="J3" s="5"/>
      <c r="L3" s="4"/>
      <c r="M3" s="4"/>
    </row>
    <row r="4" spans="1:20" ht="20.25">
      <c r="B4" s="2"/>
      <c r="G4" s="3" t="s">
        <v>3</v>
      </c>
      <c r="I4" s="5"/>
      <c r="J4" s="5"/>
      <c r="L4" s="4"/>
      <c r="M4" s="4"/>
    </row>
    <row r="5" spans="1:20" ht="16.5" customHeight="1">
      <c r="B5" s="6" t="s">
        <v>4</v>
      </c>
    </row>
    <row r="6" spans="1:20" ht="31.5" customHeight="1">
      <c r="A6" s="148" t="s">
        <v>5</v>
      </c>
      <c r="B6" s="148"/>
      <c r="C6" s="148"/>
      <c r="D6" s="148"/>
      <c r="E6" s="148"/>
      <c r="F6" s="148"/>
      <c r="G6" s="148"/>
      <c r="H6" s="148"/>
      <c r="I6" s="148"/>
      <c r="J6" s="7"/>
      <c r="K6" s="7"/>
      <c r="L6" s="8"/>
      <c r="M6" s="8"/>
      <c r="N6" s="8"/>
      <c r="O6" s="8"/>
      <c r="P6" s="8"/>
      <c r="Q6" s="8"/>
      <c r="R6" s="8"/>
      <c r="S6" s="8"/>
      <c r="T6" s="8"/>
    </row>
    <row r="7" spans="1:20">
      <c r="E7" s="9"/>
      <c r="F7" s="9"/>
      <c r="G7" s="9"/>
      <c r="I7" s="1" t="s">
        <v>6</v>
      </c>
    </row>
    <row r="8" spans="1:20" ht="15.75">
      <c r="A8" s="149" t="s">
        <v>7</v>
      </c>
      <c r="B8" s="149" t="s">
        <v>8</v>
      </c>
      <c r="C8" s="151" t="s">
        <v>9</v>
      </c>
      <c r="D8" s="151"/>
      <c r="E8" s="152" t="s">
        <v>10</v>
      </c>
      <c r="F8" s="154" t="s">
        <v>11</v>
      </c>
      <c r="G8" s="154"/>
      <c r="H8" s="155" t="s">
        <v>12</v>
      </c>
      <c r="I8" s="156"/>
    </row>
    <row r="9" spans="1:20" ht="42" customHeight="1">
      <c r="A9" s="150"/>
      <c r="B9" s="150"/>
      <c r="C9" s="10" t="s">
        <v>13</v>
      </c>
      <c r="D9" s="10" t="s">
        <v>14</v>
      </c>
      <c r="E9" s="153"/>
      <c r="F9" s="11" t="s">
        <v>15</v>
      </c>
      <c r="G9" s="11" t="s">
        <v>16</v>
      </c>
      <c r="H9" s="12" t="s">
        <v>17</v>
      </c>
      <c r="I9" s="13" t="s">
        <v>18</v>
      </c>
    </row>
    <row r="10" spans="1:20" ht="15.75">
      <c r="A10" s="14" t="s">
        <v>19</v>
      </c>
      <c r="B10" s="15" t="s">
        <v>20</v>
      </c>
      <c r="C10" s="16">
        <f>C18+C26+C34</f>
        <v>45970.9</v>
      </c>
      <c r="D10" s="16">
        <f>D18+D26+D34</f>
        <v>43618.5</v>
      </c>
      <c r="E10" s="17">
        <v>90318.093077957994</v>
      </c>
      <c r="F10" s="17">
        <f>F18+F26+F34</f>
        <v>21448.763560950003</v>
      </c>
      <c r="G10" s="17">
        <f t="shared" ref="G10:I11" si="0">G18+G26+G34</f>
        <v>20223.699999999997</v>
      </c>
      <c r="H10" s="18">
        <f t="shared" si="0"/>
        <v>7184.7797473999999</v>
      </c>
      <c r="I10" s="17">
        <f t="shared" si="0"/>
        <v>6778.1</v>
      </c>
      <c r="J10" s="9"/>
      <c r="K10" s="19"/>
    </row>
    <row r="11" spans="1:20" ht="15.75">
      <c r="A11" s="20" t="s">
        <v>21</v>
      </c>
      <c r="B11" s="21" t="s">
        <v>22</v>
      </c>
      <c r="C11" s="22">
        <f t="shared" ref="C11:D17" si="1">C19+C27+C35</f>
        <v>19922.099999999999</v>
      </c>
      <c r="D11" s="22">
        <f t="shared" si="1"/>
        <v>18717.900000000001</v>
      </c>
      <c r="E11" s="23">
        <v>56232.773999999998</v>
      </c>
      <c r="F11" s="23">
        <f>F19+F27+F35</f>
        <v>14058.343499999999</v>
      </c>
      <c r="G11" s="23">
        <f t="shared" si="0"/>
        <v>15808</v>
      </c>
      <c r="H11" s="24">
        <f t="shared" si="0"/>
        <v>4686.1144999999997</v>
      </c>
      <c r="I11" s="23">
        <f t="shared" si="0"/>
        <v>5348.7000000000007</v>
      </c>
      <c r="J11" s="9"/>
      <c r="K11" s="19"/>
    </row>
    <row r="12" spans="1:20" ht="15.75">
      <c r="A12" s="20" t="s">
        <v>23</v>
      </c>
      <c r="B12" s="21" t="s">
        <v>24</v>
      </c>
      <c r="C12" s="22">
        <f t="shared" si="1"/>
        <v>23386.7</v>
      </c>
      <c r="D12" s="22">
        <f t="shared" si="1"/>
        <v>22344.899999999998</v>
      </c>
      <c r="E12" s="23">
        <v>31742.286827958</v>
      </c>
      <c r="F12" s="25">
        <f>F20+F28+F39</f>
        <v>7250.0463447000002</v>
      </c>
      <c r="G12" s="25">
        <f>G20+G28+G39</f>
        <v>4415.7</v>
      </c>
      <c r="H12" s="24">
        <f t="shared" ref="H12:I13" si="2">H20+H28+H39</f>
        <v>2440.2135349</v>
      </c>
      <c r="I12" s="23">
        <f t="shared" si="2"/>
        <v>1429.4</v>
      </c>
      <c r="J12" s="9"/>
      <c r="K12" s="19"/>
    </row>
    <row r="13" spans="1:20" ht="15.75">
      <c r="A13" s="20" t="s">
        <v>25</v>
      </c>
      <c r="B13" s="21" t="s">
        <v>26</v>
      </c>
      <c r="C13" s="22">
        <f t="shared" si="1"/>
        <v>18177</v>
      </c>
      <c r="D13" s="22">
        <f t="shared" si="1"/>
        <v>17386.5</v>
      </c>
      <c r="E13" s="23">
        <v>24748.721494800011</v>
      </c>
      <c r="F13" s="25">
        <f>F21+F29+F40</f>
        <v>6187.1597137000008</v>
      </c>
      <c r="G13" s="25">
        <f>G21+G29+G40</f>
        <v>2927.9</v>
      </c>
      <c r="H13" s="24">
        <f t="shared" si="2"/>
        <v>2062.3957979000002</v>
      </c>
      <c r="I13" s="23">
        <f t="shared" si="2"/>
        <v>961.8</v>
      </c>
      <c r="J13" s="9"/>
      <c r="K13" s="19"/>
    </row>
    <row r="14" spans="1:20" ht="15.75">
      <c r="A14" s="20" t="s">
        <v>27</v>
      </c>
      <c r="B14" s="21" t="s">
        <v>28</v>
      </c>
      <c r="C14" s="22">
        <f t="shared" si="1"/>
        <v>813</v>
      </c>
      <c r="D14" s="22">
        <f t="shared" si="1"/>
        <v>780.5</v>
      </c>
      <c r="E14" s="23">
        <v>1384.5939000000001</v>
      </c>
      <c r="F14" s="25">
        <f t="shared" ref="F14:I17" si="3">F22+F30+F46</f>
        <v>346.18597500000004</v>
      </c>
      <c r="G14" s="25">
        <f t="shared" si="3"/>
        <v>700.6</v>
      </c>
      <c r="H14" s="24">
        <f t="shared" si="3"/>
        <v>115.395325</v>
      </c>
      <c r="I14" s="23">
        <f>I22+I30+I46</f>
        <v>244.3</v>
      </c>
      <c r="J14" s="9"/>
      <c r="K14" s="19"/>
    </row>
    <row r="15" spans="1:20" ht="15.75">
      <c r="A15" s="20" t="s">
        <v>29</v>
      </c>
      <c r="B15" s="21" t="s">
        <v>30</v>
      </c>
      <c r="C15" s="22">
        <f t="shared" si="1"/>
        <v>413.09999999999997</v>
      </c>
      <c r="D15" s="22">
        <f t="shared" si="1"/>
        <v>382.2</v>
      </c>
      <c r="E15" s="23">
        <v>0</v>
      </c>
      <c r="F15" s="25">
        <f t="shared" si="3"/>
        <v>0</v>
      </c>
      <c r="G15" s="25">
        <f t="shared" si="3"/>
        <v>94.399999999999991</v>
      </c>
      <c r="H15" s="24">
        <f t="shared" si="3"/>
        <v>0</v>
      </c>
      <c r="I15" s="23">
        <f t="shared" si="3"/>
        <v>-2.3999999999999986</v>
      </c>
      <c r="J15" s="9"/>
      <c r="K15" s="19"/>
    </row>
    <row r="16" spans="1:20" ht="16.5" customHeight="1">
      <c r="A16" s="20" t="s">
        <v>31</v>
      </c>
      <c r="B16" s="26" t="s">
        <v>32</v>
      </c>
      <c r="C16" s="22">
        <f t="shared" si="1"/>
        <v>3983.6</v>
      </c>
      <c r="D16" s="22">
        <f t="shared" si="1"/>
        <v>3795.7000000000003</v>
      </c>
      <c r="E16" s="23">
        <v>5608.9714331579989</v>
      </c>
      <c r="F16" s="25">
        <f t="shared" si="3"/>
        <v>716.70065599999998</v>
      </c>
      <c r="G16" s="25">
        <f t="shared" si="3"/>
        <v>692.8</v>
      </c>
      <c r="H16" s="24">
        <f t="shared" si="3"/>
        <v>262.42241200000001</v>
      </c>
      <c r="I16" s="23">
        <f t="shared" si="3"/>
        <v>225.70000000000002</v>
      </c>
      <c r="J16" s="9"/>
      <c r="K16" s="19"/>
    </row>
    <row r="17" spans="1:11" ht="15.75">
      <c r="A17" s="20" t="s">
        <v>33</v>
      </c>
      <c r="B17" s="21" t="s">
        <v>34</v>
      </c>
      <c r="C17" s="22">
        <f t="shared" si="1"/>
        <v>2662.1</v>
      </c>
      <c r="D17" s="22">
        <f t="shared" si="1"/>
        <v>2555.6999999999998</v>
      </c>
      <c r="E17" s="23">
        <v>2343.0322499999997</v>
      </c>
      <c r="F17" s="24">
        <f t="shared" si="3"/>
        <v>140.37371625000003</v>
      </c>
      <c r="G17" s="24">
        <f t="shared" si="3"/>
        <v>0</v>
      </c>
      <c r="H17" s="24">
        <f t="shared" si="3"/>
        <v>58.451712499999999</v>
      </c>
      <c r="I17" s="23">
        <f t="shared" si="3"/>
        <v>0</v>
      </c>
      <c r="J17" s="9"/>
      <c r="K17" s="19"/>
    </row>
    <row r="18" spans="1:11" ht="15.75">
      <c r="A18" s="14" t="s">
        <v>35</v>
      </c>
      <c r="B18" s="15" t="s">
        <v>36</v>
      </c>
      <c r="C18" s="16">
        <f>C19+C20+C25</f>
        <v>2260.7000000000003</v>
      </c>
      <c r="D18" s="16">
        <f>D19+D20+D25</f>
        <v>2107.8000000000002</v>
      </c>
      <c r="E18" s="17">
        <v>6913.1458691580001</v>
      </c>
      <c r="F18" s="17">
        <f>F19+F20+F25</f>
        <v>1655.5234400000002</v>
      </c>
      <c r="G18" s="17">
        <f>G19+G20+G25</f>
        <v>1591.8000000000002</v>
      </c>
      <c r="H18" s="18">
        <f t="shared" ref="H18:I18" si="4">H19+H20+H25</f>
        <v>544.39664000000005</v>
      </c>
      <c r="I18" s="17">
        <f t="shared" si="4"/>
        <v>514.30000000000007</v>
      </c>
      <c r="J18" s="9"/>
      <c r="K18" s="19"/>
    </row>
    <row r="19" spans="1:11" ht="15.75">
      <c r="A19" s="20" t="s">
        <v>37</v>
      </c>
      <c r="B19" s="21" t="s">
        <v>38</v>
      </c>
      <c r="C19" s="22">
        <v>1471.2</v>
      </c>
      <c r="D19" s="22">
        <v>1355.6</v>
      </c>
      <c r="E19" s="23">
        <v>4785</v>
      </c>
      <c r="F19" s="23">
        <f>H19+'[1]л-5'!F19</f>
        <v>1196.4000000000001</v>
      </c>
      <c r="G19" s="23">
        <f>I19+'[1]л-5'!G19</f>
        <v>1107.3000000000002</v>
      </c>
      <c r="H19" s="24">
        <f>ROUND(14.5*H51,1)</f>
        <v>398.8</v>
      </c>
      <c r="I19" s="27">
        <v>382.1</v>
      </c>
      <c r="J19" s="9"/>
      <c r="K19" s="19"/>
    </row>
    <row r="20" spans="1:11" ht="15.75">
      <c r="A20" s="20" t="s">
        <v>39</v>
      </c>
      <c r="B20" s="21" t="s">
        <v>40</v>
      </c>
      <c r="C20" s="22">
        <f>C21+C22+C23+C24</f>
        <v>628.70000000000005</v>
      </c>
      <c r="D20" s="22">
        <f>D21+D22+D23+D24</f>
        <v>595.4</v>
      </c>
      <c r="E20" s="23">
        <v>1928.7708691579999</v>
      </c>
      <c r="F20" s="23">
        <f>H20+'[1]л-5'!F20</f>
        <v>447.32943999999998</v>
      </c>
      <c r="G20" s="23">
        <f>I20+'[1]л-5'!G20</f>
        <v>484.5</v>
      </c>
      <c r="H20" s="24">
        <f t="shared" ref="H20" si="5">H21+H22+H23+H24</f>
        <v>140.69664</v>
      </c>
      <c r="I20" s="27">
        <f>I21+I22+I23+I24</f>
        <v>132.20000000000002</v>
      </c>
      <c r="J20" s="9"/>
      <c r="K20" s="19"/>
    </row>
    <row r="21" spans="1:11" ht="15.75">
      <c r="A21" s="20" t="s">
        <v>41</v>
      </c>
      <c r="B21" s="21" t="s">
        <v>42</v>
      </c>
      <c r="C21" s="22">
        <v>205</v>
      </c>
      <c r="D21" s="22">
        <v>199.4</v>
      </c>
      <c r="E21" s="23">
        <v>223.9379999999999</v>
      </c>
      <c r="F21" s="23">
        <f>H21+'[1]л-5'!F21</f>
        <v>55.96383999999999</v>
      </c>
      <c r="G21" s="23">
        <f>I21+'[1]л-5'!G21</f>
        <v>4.3999999999999995</v>
      </c>
      <c r="H21" s="24">
        <f t="shared" ref="H21" si="6">H19*4.68%</f>
        <v>18.663839999999997</v>
      </c>
      <c r="I21" s="27">
        <v>1.3</v>
      </c>
      <c r="J21" s="9"/>
      <c r="K21" s="19"/>
    </row>
    <row r="22" spans="1:11" ht="15.75">
      <c r="A22" s="20" t="s">
        <v>43</v>
      </c>
      <c r="B22" s="21" t="s">
        <v>28</v>
      </c>
      <c r="C22" s="22">
        <v>77.400000000000006</v>
      </c>
      <c r="D22" s="22">
        <v>73.8</v>
      </c>
      <c r="E22" s="23">
        <v>1196.25</v>
      </c>
      <c r="F22" s="23">
        <f>H22+'[1]л-5'!F22</f>
        <v>299.10000000000002</v>
      </c>
      <c r="G22" s="23">
        <f>I22+'[1]л-5'!G22</f>
        <v>364</v>
      </c>
      <c r="H22" s="24">
        <f t="shared" ref="H22" si="7">H19*25%</f>
        <v>99.7</v>
      </c>
      <c r="I22" s="27">
        <v>123.4</v>
      </c>
      <c r="J22" s="9"/>
      <c r="K22" s="19"/>
    </row>
    <row r="23" spans="1:11" ht="15.75">
      <c r="A23" s="20" t="s">
        <v>44</v>
      </c>
      <c r="B23" s="21" t="s">
        <v>30</v>
      </c>
      <c r="C23" s="22">
        <v>52.1</v>
      </c>
      <c r="D23" s="22">
        <v>41.9</v>
      </c>
      <c r="E23" s="23">
        <v>0</v>
      </c>
      <c r="F23" s="23">
        <f>H23+'[1]л-5'!F23</f>
        <v>0</v>
      </c>
      <c r="G23" s="23">
        <f>I23+'[1]л-5'!G23</f>
        <v>90.6</v>
      </c>
      <c r="H23" s="24">
        <v>0</v>
      </c>
      <c r="I23" s="27">
        <f>-14.7+12.3</f>
        <v>-2.3999999999999986</v>
      </c>
      <c r="J23" s="9"/>
      <c r="K23" s="19"/>
    </row>
    <row r="24" spans="1:11" ht="17.25" customHeight="1">
      <c r="A24" s="20" t="s">
        <v>45</v>
      </c>
      <c r="B24" s="26" t="s">
        <v>32</v>
      </c>
      <c r="C24" s="22">
        <v>294.2</v>
      </c>
      <c r="D24" s="22">
        <v>280.3</v>
      </c>
      <c r="E24" s="23">
        <v>508.58286915799999</v>
      </c>
      <c r="F24" s="23">
        <f>H24+'[1]л-5'!F24</f>
        <v>92.265600000000006</v>
      </c>
      <c r="G24" s="23">
        <f>I24+'[1]л-5'!G24</f>
        <v>25.5</v>
      </c>
      <c r="H24" s="24">
        <f>H19*1.6%+H19*4%</f>
        <v>22.332799999999999</v>
      </c>
      <c r="I24" s="27">
        <v>9.9</v>
      </c>
      <c r="J24" s="9"/>
      <c r="K24" s="19"/>
    </row>
    <row r="25" spans="1:11" ht="15.75">
      <c r="A25" s="20" t="s">
        <v>46</v>
      </c>
      <c r="B25" s="21" t="s">
        <v>47</v>
      </c>
      <c r="C25" s="22">
        <v>160.80000000000001</v>
      </c>
      <c r="D25" s="22">
        <v>156.80000000000001</v>
      </c>
      <c r="E25" s="23">
        <v>199.37499999999997</v>
      </c>
      <c r="F25" s="23">
        <f>H25+'[1]л-5'!F25</f>
        <v>11.794</v>
      </c>
      <c r="G25" s="23">
        <f>I25+'[1]л-5'!G25</f>
        <v>0</v>
      </c>
      <c r="H25" s="24">
        <v>4.9000000000000004</v>
      </c>
      <c r="I25" s="27">
        <v>0</v>
      </c>
      <c r="J25" s="9"/>
      <c r="K25" s="19"/>
    </row>
    <row r="26" spans="1:11" ht="31.5">
      <c r="A26" s="14" t="s">
        <v>48</v>
      </c>
      <c r="B26" s="15" t="s">
        <v>49</v>
      </c>
      <c r="C26" s="16">
        <f>C27+C28+C33</f>
        <v>2600.6</v>
      </c>
      <c r="D26" s="16">
        <f>D27+D28+D33</f>
        <v>2451.1</v>
      </c>
      <c r="E26" s="17">
        <v>8170.3130699999974</v>
      </c>
      <c r="F26" s="17">
        <f>F27+F28+F33</f>
        <v>1906.7951512499999</v>
      </c>
      <c r="G26" s="17">
        <f>G27+G28+G33</f>
        <v>1519.8</v>
      </c>
      <c r="H26" s="18">
        <f t="shared" ref="H26:I26" si="8">H27+H28+H33</f>
        <v>643.73019499999998</v>
      </c>
      <c r="I26" s="28">
        <f t="shared" si="8"/>
        <v>512</v>
      </c>
      <c r="J26" s="9"/>
      <c r="K26" s="19"/>
    </row>
    <row r="27" spans="1:11" ht="15.75">
      <c r="A27" s="20" t="s">
        <v>50</v>
      </c>
      <c r="B27" s="21" t="s">
        <v>38</v>
      </c>
      <c r="C27" s="22">
        <v>897.1</v>
      </c>
      <c r="D27" s="22">
        <v>813.1</v>
      </c>
      <c r="E27" s="23">
        <v>6278.1299999999983</v>
      </c>
      <c r="F27" s="23">
        <f>H27+'[1]л-5'!F27</f>
        <v>1569.5325</v>
      </c>
      <c r="G27" s="23">
        <f>I27+'[1]л-5'!G27</f>
        <v>1328</v>
      </c>
      <c r="H27" s="24">
        <f t="shared" ref="H27" si="9">8.83*H52</f>
        <v>523.17750000000001</v>
      </c>
      <c r="I27" s="27">
        <v>452.5</v>
      </c>
      <c r="J27" s="9"/>
      <c r="K27" s="19"/>
    </row>
    <row r="28" spans="1:11" ht="15.75">
      <c r="A28" s="20" t="s">
        <v>51</v>
      </c>
      <c r="B28" s="21" t="s">
        <v>40</v>
      </c>
      <c r="C28" s="22">
        <f>C29+C30+C31+C32</f>
        <v>1566.3999999999999</v>
      </c>
      <c r="D28" s="22">
        <f>D29+D30+D31+D32</f>
        <v>1509.1999999999998</v>
      </c>
      <c r="E28" s="23">
        <v>1630.5943199999997</v>
      </c>
      <c r="F28" s="23">
        <f>H28+'[1]л-5'!F28</f>
        <v>321.60704499999997</v>
      </c>
      <c r="G28" s="23">
        <f>I28+'[1]л-5'!G28</f>
        <v>191.8</v>
      </c>
      <c r="H28" s="24">
        <f t="shared" ref="H28" si="10">H29+H30+H31+H32</f>
        <v>114.052695</v>
      </c>
      <c r="I28" s="27">
        <f>I29+I30+I31+I32</f>
        <v>59.500000000000007</v>
      </c>
      <c r="J28" s="9"/>
      <c r="K28" s="19"/>
    </row>
    <row r="29" spans="1:11" ht="15.75">
      <c r="A29" s="20" t="s">
        <v>52</v>
      </c>
      <c r="B29" s="21" t="s">
        <v>42</v>
      </c>
      <c r="C29" s="22">
        <v>1210.5</v>
      </c>
      <c r="D29" s="22">
        <v>1172.5</v>
      </c>
      <c r="E29" s="23">
        <v>828.71316000000013</v>
      </c>
      <c r="F29" s="23">
        <f>H29+'[1]л-5'!F29</f>
        <v>207.17829</v>
      </c>
      <c r="G29" s="23">
        <f>I29+'[1]л-5'!G29</f>
        <v>49</v>
      </c>
      <c r="H29" s="24">
        <f t="shared" ref="H29" si="11">H27*13.2%</f>
        <v>69.059430000000006</v>
      </c>
      <c r="I29" s="27">
        <v>13.7</v>
      </c>
      <c r="J29" s="9"/>
      <c r="K29" s="19"/>
    </row>
    <row r="30" spans="1:11" ht="15.75">
      <c r="A30" s="20" t="s">
        <v>53</v>
      </c>
      <c r="B30" s="21" t="s">
        <v>28</v>
      </c>
      <c r="C30" s="22">
        <v>35.1</v>
      </c>
      <c r="D30" s="22">
        <v>33.1</v>
      </c>
      <c r="E30" s="23">
        <v>188.34389999999999</v>
      </c>
      <c r="F30" s="23">
        <f>H30+'[1]л-5'!F30</f>
        <v>47.085975000000005</v>
      </c>
      <c r="G30" s="23">
        <f>I30+'[1]л-5'!G30</f>
        <v>96.3</v>
      </c>
      <c r="H30" s="24">
        <f t="shared" ref="H30" si="12">H27*3%</f>
        <v>15.695325</v>
      </c>
      <c r="I30" s="27">
        <v>32.200000000000003</v>
      </c>
      <c r="J30" s="9"/>
      <c r="K30" s="19"/>
    </row>
    <row r="31" spans="1:11" ht="15.75">
      <c r="A31" s="20" t="s">
        <v>54</v>
      </c>
      <c r="B31" s="21" t="s">
        <v>30</v>
      </c>
      <c r="C31" s="22">
        <v>19.100000000000001</v>
      </c>
      <c r="D31" s="22">
        <v>16.5</v>
      </c>
      <c r="E31" s="23">
        <v>0</v>
      </c>
      <c r="F31" s="23">
        <f>H31+'[1]л-5'!F31</f>
        <v>0</v>
      </c>
      <c r="G31" s="23">
        <f>I31+'[1]л-5'!G31</f>
        <v>3.8</v>
      </c>
      <c r="H31" s="24">
        <v>0</v>
      </c>
      <c r="I31" s="27">
        <v>0</v>
      </c>
      <c r="J31" s="9"/>
      <c r="K31" s="19"/>
    </row>
    <row r="32" spans="1:11" ht="18" customHeight="1">
      <c r="A32" s="20" t="s">
        <v>55</v>
      </c>
      <c r="B32" s="26" t="s">
        <v>32</v>
      </c>
      <c r="C32" s="22">
        <v>301.7</v>
      </c>
      <c r="D32" s="22">
        <v>287.10000000000002</v>
      </c>
      <c r="E32" s="23">
        <v>613.53726000000006</v>
      </c>
      <c r="F32" s="23">
        <f>H32+'[1]л-5'!F32</f>
        <v>67.342780000000005</v>
      </c>
      <c r="G32" s="23">
        <f>I32+'[1]л-5'!G32</f>
        <v>42.699999999999996</v>
      </c>
      <c r="H32" s="24">
        <f>H27*1.6%+H27*4%</f>
        <v>29.297940000000001</v>
      </c>
      <c r="I32" s="27">
        <v>13.6</v>
      </c>
      <c r="J32" s="9"/>
      <c r="K32" s="19"/>
    </row>
    <row r="33" spans="1:33" ht="15.75">
      <c r="A33" s="20" t="s">
        <v>56</v>
      </c>
      <c r="B33" s="21" t="s">
        <v>34</v>
      </c>
      <c r="C33" s="22">
        <v>137.1</v>
      </c>
      <c r="D33" s="22">
        <v>128.80000000000001</v>
      </c>
      <c r="E33" s="23">
        <v>261.58875</v>
      </c>
      <c r="F33" s="23">
        <f>H33+'[1]л-5'!F33</f>
        <v>15.65560625</v>
      </c>
      <c r="G33" s="23">
        <f>I33+'[1]л-5'!G33</f>
        <v>0</v>
      </c>
      <c r="H33" s="24">
        <v>6.5</v>
      </c>
      <c r="I33" s="27">
        <v>0</v>
      </c>
      <c r="J33" s="9"/>
      <c r="K33" s="19"/>
    </row>
    <row r="34" spans="1:33" ht="31.5">
      <c r="A34" s="14" t="s">
        <v>57</v>
      </c>
      <c r="B34" s="15" t="s">
        <v>58</v>
      </c>
      <c r="C34" s="16">
        <f>C35+C36+C41</f>
        <v>41109.599999999999</v>
      </c>
      <c r="D34" s="16">
        <f>D35+D36+D41</f>
        <v>39059.599999999999</v>
      </c>
      <c r="E34" s="18">
        <f t="shared" ref="E34:I34" si="13">E35+E39+E49</f>
        <v>75234.600000000006</v>
      </c>
      <c r="F34" s="18">
        <f t="shared" si="13"/>
        <v>17886.444969700002</v>
      </c>
      <c r="G34" s="18">
        <f t="shared" si="13"/>
        <v>17112.099999999999</v>
      </c>
      <c r="H34" s="18">
        <f t="shared" si="13"/>
        <v>5996.6529123999999</v>
      </c>
      <c r="I34" s="28">
        <f t="shared" si="13"/>
        <v>5751.8</v>
      </c>
      <c r="J34" s="9"/>
      <c r="K34" s="19"/>
    </row>
    <row r="35" spans="1:33" ht="15.75" collapsed="1">
      <c r="A35" s="20" t="s">
        <v>59</v>
      </c>
      <c r="B35" s="21" t="s">
        <v>38</v>
      </c>
      <c r="C35" s="22">
        <v>17553.8</v>
      </c>
      <c r="D35" s="22">
        <v>16549.2</v>
      </c>
      <c r="E35" s="23">
        <v>45169.599999999999</v>
      </c>
      <c r="F35" s="23">
        <f>H35+'[1]л-5'!F35</f>
        <v>11292.411</v>
      </c>
      <c r="G35" s="23">
        <f>I35+'[1]л-5'!G35</f>
        <v>13372.699999999999</v>
      </c>
      <c r="H35" s="24">
        <f t="shared" ref="H35" si="14">SUM(H36:H38)</f>
        <v>3764.1369999999997</v>
      </c>
      <c r="I35" s="29">
        <f>SUM(I36:I38)</f>
        <v>4514.1000000000004</v>
      </c>
      <c r="J35" s="9"/>
      <c r="K35" s="19"/>
    </row>
    <row r="36" spans="1:33" ht="15.75" hidden="1" customHeight="1" outlineLevel="1">
      <c r="A36" s="20"/>
      <c r="B36" s="21" t="s">
        <v>60</v>
      </c>
      <c r="C36" s="22">
        <f>C37+C38+C39+C40</f>
        <v>21191.600000000002</v>
      </c>
      <c r="D36" s="22">
        <f>D37+D38+D39+D40</f>
        <v>20240.3</v>
      </c>
      <c r="E36" s="23"/>
      <c r="F36" s="23">
        <f>H36+'[1]л-5'!F36</f>
        <v>3313.5720000000001</v>
      </c>
      <c r="G36" s="23">
        <f>I36+'[1]л-5'!G36</f>
        <v>3987.7</v>
      </c>
      <c r="H36" s="24">
        <f t="shared" ref="H36" si="15">11562*H54/1000-74.8</f>
        <v>1104.5240000000001</v>
      </c>
      <c r="I36" s="27">
        <f>1355.9+3.2</f>
        <v>1359.1000000000001</v>
      </c>
      <c r="J36" s="9"/>
      <c r="K36" s="19"/>
    </row>
    <row r="37" spans="1:33" ht="15.75" hidden="1" customHeight="1" outlineLevel="1">
      <c r="A37" s="20"/>
      <c r="B37" s="21" t="s">
        <v>61</v>
      </c>
      <c r="C37" s="22">
        <v>16761.5</v>
      </c>
      <c r="D37" s="22">
        <v>16014.6</v>
      </c>
      <c r="E37" s="23"/>
      <c r="F37" s="23">
        <f>H37+'[1]л-5'!F37</f>
        <v>5883.3690000000006</v>
      </c>
      <c r="G37" s="23">
        <f>I37+'[1]л-5'!G37</f>
        <v>7295.1</v>
      </c>
      <c r="H37" s="24">
        <f t="shared" ref="H37" si="16">9694*H55/1000-21.3</f>
        <v>1961.123</v>
      </c>
      <c r="I37" s="27">
        <f>2464.2+1.3</f>
        <v>2465.5</v>
      </c>
      <c r="J37" s="30"/>
      <c r="K37" s="31" t="s">
        <v>62</v>
      </c>
      <c r="L37" s="31" t="s">
        <v>63</v>
      </c>
      <c r="M37" s="31" t="s">
        <v>12</v>
      </c>
    </row>
    <row r="38" spans="1:33" ht="15.75" hidden="1" customHeight="1" outlineLevel="1">
      <c r="A38" s="20"/>
      <c r="B38" s="21" t="s">
        <v>64</v>
      </c>
      <c r="C38" s="22">
        <v>700.5</v>
      </c>
      <c r="D38" s="22">
        <v>673.6</v>
      </c>
      <c r="E38" s="23"/>
      <c r="F38" s="23">
        <f>H38+'[1]л-5'!F38</f>
        <v>2095.4700000000003</v>
      </c>
      <c r="G38" s="23">
        <f>I38+'[1]л-5'!G38</f>
        <v>2089.9</v>
      </c>
      <c r="H38" s="24">
        <f t="shared" ref="H38" si="17">7020*H56/1000</f>
        <v>698.49</v>
      </c>
      <c r="I38" s="27">
        <v>689.5</v>
      </c>
      <c r="J38" s="30"/>
      <c r="K38" s="31"/>
      <c r="L38" s="32"/>
      <c r="M38" s="32"/>
    </row>
    <row r="39" spans="1:33" ht="15.75">
      <c r="A39" s="20" t="s">
        <v>65</v>
      </c>
      <c r="B39" s="21" t="s">
        <v>40</v>
      </c>
      <c r="C39" s="22">
        <v>341.9</v>
      </c>
      <c r="D39" s="22">
        <v>323.8</v>
      </c>
      <c r="E39" s="23">
        <v>28182.9</v>
      </c>
      <c r="F39" s="23">
        <f>H39+'[1]л-5'!F39</f>
        <v>6481.1098597</v>
      </c>
      <c r="G39" s="23">
        <f>I39+'[1]л-5'!G39</f>
        <v>3739.3999999999996</v>
      </c>
      <c r="H39" s="24">
        <f t="shared" ref="H39" si="18">H40+H46+H47+H48</f>
        <v>2185.4641999</v>
      </c>
      <c r="I39" s="33">
        <f>I40+I46+I47+I48</f>
        <v>1237.7</v>
      </c>
      <c r="J39" s="30" t="s">
        <v>66</v>
      </c>
      <c r="K39" s="34">
        <v>9113.6646428571439</v>
      </c>
      <c r="L39" s="34">
        <v>9112.7873684210535</v>
      </c>
      <c r="M39" s="34">
        <v>9378.9835714285728</v>
      </c>
    </row>
    <row r="40" spans="1:33" ht="18" customHeight="1" collapsed="1">
      <c r="A40" s="20" t="s">
        <v>67</v>
      </c>
      <c r="B40" s="21" t="s">
        <v>42</v>
      </c>
      <c r="C40" s="22">
        <v>3387.7</v>
      </c>
      <c r="D40" s="22">
        <v>3228.3</v>
      </c>
      <c r="E40" s="23">
        <v>23696.1</v>
      </c>
      <c r="F40" s="23">
        <f>H40+'[1]л-5'!F40</f>
        <v>5924.0175837000006</v>
      </c>
      <c r="G40" s="23">
        <f>I40+'[1]л-5'!G40</f>
        <v>2874.5</v>
      </c>
      <c r="H40" s="24">
        <f t="shared" ref="H40" si="19">SUM(H41:H45)</f>
        <v>1974.6725279000002</v>
      </c>
      <c r="I40" s="29">
        <f>SUM(I41:I45)</f>
        <v>946.8</v>
      </c>
      <c r="J40" s="30" t="s">
        <v>68</v>
      </c>
      <c r="K40" s="34">
        <v>18579.950322580647</v>
      </c>
      <c r="L40" s="34">
        <v>16214.17129032258</v>
      </c>
      <c r="M40" s="34">
        <v>17105.538709677421</v>
      </c>
    </row>
    <row r="41" spans="1:33" ht="15.75" hidden="1" customHeight="1" outlineLevel="1">
      <c r="A41" s="20"/>
      <c r="B41" s="21" t="s">
        <v>60</v>
      </c>
      <c r="C41" s="22">
        <v>2364.1999999999998</v>
      </c>
      <c r="D41" s="22">
        <v>2270.1</v>
      </c>
      <c r="E41" s="23"/>
      <c r="F41" s="23">
        <f>H41+'[1]л-5'!F41</f>
        <v>2781.0809796000003</v>
      </c>
      <c r="G41" s="23">
        <f>I41+'[1]л-5'!G41</f>
        <v>1391.3999999999999</v>
      </c>
      <c r="H41" s="24">
        <f t="shared" ref="H41" si="20">H36*83.93%</f>
        <v>927.02699320000011</v>
      </c>
      <c r="I41" s="27">
        <f>7.8+462</f>
        <v>469.8</v>
      </c>
      <c r="J41" s="30" t="s">
        <v>69</v>
      </c>
      <c r="K41" s="34">
        <v>24160.608720930235</v>
      </c>
      <c r="L41" s="34">
        <v>23605.899058823532</v>
      </c>
      <c r="M41" s="34">
        <v>23326.056666666667</v>
      </c>
    </row>
    <row r="42" spans="1:33" ht="15.75" hidden="1" customHeight="1" outlineLevel="1">
      <c r="A42" s="20"/>
      <c r="B42" s="21" t="s">
        <v>61</v>
      </c>
      <c r="C42" s="35">
        <f>SUM(C43:C45)</f>
        <v>570.75</v>
      </c>
      <c r="D42" s="35">
        <f>SUM(D43:D45)</f>
        <v>564.75</v>
      </c>
      <c r="E42" s="35"/>
      <c r="F42" s="23">
        <f>H42+'[1]л-5'!F42</f>
        <v>2529.2603331</v>
      </c>
      <c r="G42" s="23">
        <f>I42+'[1]л-5'!G42</f>
        <v>864.5</v>
      </c>
      <c r="H42" s="24">
        <f t="shared" ref="H42" si="21">H37*42.99%</f>
        <v>843.08677770000008</v>
      </c>
      <c r="I42" s="27">
        <v>274.2</v>
      </c>
      <c r="J42" s="30" t="s">
        <v>70</v>
      </c>
      <c r="K42" s="34">
        <v>14981.660591133006</v>
      </c>
      <c r="L42" s="34">
        <v>15259.912425742574</v>
      </c>
      <c r="M42" s="34">
        <v>15318.635771144278</v>
      </c>
    </row>
    <row r="43" spans="1:33" ht="15.75" hidden="1" customHeight="1" outlineLevel="1">
      <c r="A43" s="20"/>
      <c r="B43" s="21" t="s">
        <v>64</v>
      </c>
      <c r="C43" s="22">
        <v>41.5</v>
      </c>
      <c r="D43" s="22">
        <v>46</v>
      </c>
      <c r="E43" s="35"/>
      <c r="F43" s="23">
        <f>H43+'[1]л-5'!F43</f>
        <v>161.97983100000002</v>
      </c>
      <c r="G43" s="23">
        <f>I43+'[1]л-5'!G43</f>
        <v>112.30000000000001</v>
      </c>
      <c r="H43" s="24">
        <f t="shared" ref="H43" si="22">H38*7.73%</f>
        <v>53.993277000000006</v>
      </c>
      <c r="I43" s="27">
        <v>37.5</v>
      </c>
      <c r="J43" s="30" t="s">
        <v>71</v>
      </c>
      <c r="K43" s="34">
        <v>8348.94862745098</v>
      </c>
      <c r="L43" s="34">
        <v>8323.6773267326735</v>
      </c>
      <c r="M43" s="34">
        <v>8141.3923999999997</v>
      </c>
    </row>
    <row r="44" spans="1:33" ht="15.75" hidden="1" customHeight="1" outlineLevel="1">
      <c r="A44" s="20"/>
      <c r="B44" s="21" t="s">
        <v>72</v>
      </c>
      <c r="C44" s="22">
        <v>42.5</v>
      </c>
      <c r="D44" s="22">
        <v>44</v>
      </c>
      <c r="E44" s="35"/>
      <c r="F44" s="23">
        <f>H44+'[1]л-5'!F44</f>
        <v>338.77232999999995</v>
      </c>
      <c r="G44" s="23">
        <f>I44+'[1]л-5'!G44</f>
        <v>429.20000000000005</v>
      </c>
      <c r="H44" s="24">
        <f t="shared" ref="H44" si="23">3%*H35</f>
        <v>112.92410999999998</v>
      </c>
      <c r="I44" s="27">
        <f>36.4+76.5+26.1</f>
        <v>139</v>
      </c>
      <c r="J44" s="9"/>
      <c r="K44" s="36"/>
      <c r="L44" s="36"/>
      <c r="M44" s="36"/>
    </row>
    <row r="45" spans="1:33" ht="15.75" hidden="1" customHeight="1" outlineLevel="1">
      <c r="A45" s="20"/>
      <c r="B45" s="21" t="s">
        <v>73</v>
      </c>
      <c r="C45" s="22">
        <v>486.75</v>
      </c>
      <c r="D45" s="22">
        <v>474.75</v>
      </c>
      <c r="E45" s="35"/>
      <c r="F45" s="23">
        <f>H45+'[1]л-5'!F45</f>
        <v>112.92410999999998</v>
      </c>
      <c r="G45" s="23">
        <f>I45+'[1]л-5'!G45</f>
        <v>77.099999999999994</v>
      </c>
      <c r="H45" s="24">
        <f t="shared" ref="H45" si="24">H35*1%</f>
        <v>37.641369999999995</v>
      </c>
      <c r="I45" s="27">
        <f>11.1+15.2</f>
        <v>26.299999999999997</v>
      </c>
      <c r="J45" s="9"/>
      <c r="K45" s="19"/>
    </row>
    <row r="46" spans="1:33" ht="15.75">
      <c r="A46" s="20" t="s">
        <v>74</v>
      </c>
      <c r="B46" s="21" t="s">
        <v>28</v>
      </c>
      <c r="C46" s="37"/>
      <c r="D46" s="37"/>
      <c r="E46" s="38">
        <v>0</v>
      </c>
      <c r="F46" s="23">
        <f>H46+'[1]л-5'!F46</f>
        <v>0</v>
      </c>
      <c r="G46" s="23">
        <f>I46+'[1]л-5'!G46</f>
        <v>240.29999999999998</v>
      </c>
      <c r="H46" s="24">
        <v>0</v>
      </c>
      <c r="I46" s="27">
        <f>4.5+18.9+65.3</f>
        <v>88.699999999999989</v>
      </c>
      <c r="K46" s="1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ht="15.75">
      <c r="A47" s="20" t="s">
        <v>75</v>
      </c>
      <c r="B47" s="21" t="s">
        <v>30</v>
      </c>
      <c r="C47" s="37"/>
      <c r="D47" s="37"/>
      <c r="E47" s="38">
        <v>0</v>
      </c>
      <c r="F47" s="23">
        <f>H47+'[1]л-5'!F47</f>
        <v>0</v>
      </c>
      <c r="G47" s="23">
        <f>I47+'[1]л-5'!G47</f>
        <v>0</v>
      </c>
      <c r="H47" s="24">
        <v>0</v>
      </c>
      <c r="I47" s="27">
        <v>0</v>
      </c>
      <c r="J47" s="39"/>
      <c r="K47" s="19"/>
    </row>
    <row r="48" spans="1:33" ht="31.5">
      <c r="A48" s="20" t="s">
        <v>76</v>
      </c>
      <c r="B48" s="26" t="s">
        <v>32</v>
      </c>
      <c r="C48" s="38"/>
      <c r="D48" s="38"/>
      <c r="E48" s="40">
        <v>4486.8999999999996</v>
      </c>
      <c r="F48" s="23">
        <f>H48+'[1]л-5'!F48</f>
        <v>557.09227599999997</v>
      </c>
      <c r="G48" s="23">
        <f>I48+'[1]л-5'!G48</f>
        <v>624.6</v>
      </c>
      <c r="H48" s="24">
        <f>H35*1.6%+H35*4%</f>
        <v>210.79167199999998</v>
      </c>
      <c r="I48" s="27">
        <f>26.6+100.7+74.9</f>
        <v>202.20000000000002</v>
      </c>
      <c r="J48" s="8"/>
      <c r="K48" s="19"/>
      <c r="M48" s="8"/>
      <c r="N48" s="8"/>
      <c r="O48" s="8"/>
    </row>
    <row r="49" spans="1:26" ht="15.75">
      <c r="A49" s="20" t="s">
        <v>77</v>
      </c>
      <c r="B49" s="21" t="s">
        <v>34</v>
      </c>
      <c r="C49" s="38"/>
      <c r="D49" s="38"/>
      <c r="E49" s="40">
        <v>1882.1</v>
      </c>
      <c r="F49" s="23">
        <f>H49+'[1]л-5'!F49</f>
        <v>112.92411000000001</v>
      </c>
      <c r="G49" s="23">
        <f>I49+'[1]л-5'!G49</f>
        <v>0</v>
      </c>
      <c r="H49" s="24">
        <f>H35*2.5%*0.5</f>
        <v>47.051712500000001</v>
      </c>
      <c r="I49" s="27">
        <v>0</v>
      </c>
      <c r="J49" s="8"/>
      <c r="K49" s="19"/>
      <c r="M49" s="8"/>
      <c r="N49" s="8"/>
      <c r="O49" s="8"/>
    </row>
    <row r="50" spans="1:26" ht="15.75">
      <c r="A50" s="14" t="s">
        <v>78</v>
      </c>
      <c r="B50" s="15" t="s">
        <v>79</v>
      </c>
      <c r="C50" s="38"/>
      <c r="D50" s="38"/>
      <c r="E50" s="41">
        <f>SUM(E51:E53)</f>
        <v>492.75</v>
      </c>
      <c r="F50" s="42">
        <f t="shared" ref="F50:F53" si="25">H50</f>
        <v>492.75</v>
      </c>
      <c r="G50" s="41">
        <f>SUM(G51:G53)</f>
        <v>475</v>
      </c>
      <c r="H50" s="41">
        <f t="shared" ref="H50" si="26">SUM(H51:H53)</f>
        <v>492.75</v>
      </c>
      <c r="I50" s="43">
        <f>SUM(I51:I53)</f>
        <v>475</v>
      </c>
    </row>
    <row r="51" spans="1:26" ht="15.75">
      <c r="A51" s="20" t="s">
        <v>80</v>
      </c>
      <c r="B51" s="21" t="s">
        <v>68</v>
      </c>
      <c r="C51" s="38"/>
      <c r="D51" s="38"/>
      <c r="E51" s="44">
        <v>27.5</v>
      </c>
      <c r="F51" s="23">
        <f t="shared" si="25"/>
        <v>27.5</v>
      </c>
      <c r="G51" s="45">
        <f>I51</f>
        <v>31</v>
      </c>
      <c r="H51" s="44">
        <v>27.5</v>
      </c>
      <c r="I51" s="46">
        <v>31</v>
      </c>
    </row>
    <row r="52" spans="1:26" ht="15.75">
      <c r="A52" s="20" t="s">
        <v>81</v>
      </c>
      <c r="B52" s="21" t="s">
        <v>66</v>
      </c>
      <c r="C52" s="38"/>
      <c r="D52" s="38"/>
      <c r="E52" s="44">
        <v>59.25</v>
      </c>
      <c r="F52" s="23">
        <f t="shared" si="25"/>
        <v>59.25</v>
      </c>
      <c r="G52" s="45">
        <f>I52</f>
        <v>56</v>
      </c>
      <c r="H52" s="44">
        <v>59.25</v>
      </c>
      <c r="I52" s="46">
        <v>56</v>
      </c>
      <c r="Y52" s="47"/>
    </row>
    <row r="53" spans="1:26" ht="15.75" collapsed="1">
      <c r="A53" s="20" t="s">
        <v>82</v>
      </c>
      <c r="B53" s="21" t="s">
        <v>83</v>
      </c>
      <c r="C53" s="48"/>
      <c r="D53" s="49"/>
      <c r="E53" s="44">
        <f>SUM(E54:E56)</f>
        <v>406</v>
      </c>
      <c r="F53" s="23">
        <f t="shared" si="25"/>
        <v>406</v>
      </c>
      <c r="G53" s="50">
        <f>SUM(G54:G56)</f>
        <v>388</v>
      </c>
      <c r="H53" s="44">
        <f t="shared" ref="H53:I53" si="27">SUM(H54:H56)</f>
        <v>406</v>
      </c>
      <c r="I53" s="29">
        <f t="shared" si="27"/>
        <v>388</v>
      </c>
      <c r="Y53" s="47"/>
      <c r="Z53" s="47"/>
    </row>
    <row r="54" spans="1:26" ht="15.75" hidden="1" customHeight="1" outlineLevel="1">
      <c r="A54" s="51"/>
      <c r="B54" s="21" t="s">
        <v>60</v>
      </c>
      <c r="C54" s="48"/>
      <c r="D54" s="49"/>
      <c r="E54" s="52">
        <v>102</v>
      </c>
      <c r="F54" s="38"/>
      <c r="G54" s="45">
        <f t="shared" ref="G54:G56" si="28">I54</f>
        <v>87</v>
      </c>
      <c r="H54" s="53">
        <v>102</v>
      </c>
      <c r="I54" s="54">
        <v>87</v>
      </c>
      <c r="Y54" s="47"/>
      <c r="Z54" s="47"/>
    </row>
    <row r="55" spans="1:26" ht="15.75" hidden="1" customHeight="1" outlineLevel="1">
      <c r="A55" s="38"/>
      <c r="B55" s="21" t="s">
        <v>61</v>
      </c>
      <c r="C55" s="48"/>
      <c r="D55" s="49"/>
      <c r="E55" s="52">
        <v>204.5</v>
      </c>
      <c r="F55" s="38"/>
      <c r="G55" s="45">
        <f t="shared" si="28"/>
        <v>201</v>
      </c>
      <c r="H55" s="53">
        <v>204.5</v>
      </c>
      <c r="I55" s="54">
        <v>201</v>
      </c>
      <c r="P55" s="55"/>
      <c r="Y55" s="47"/>
      <c r="Z55" s="47"/>
    </row>
    <row r="56" spans="1:26" ht="15.75" hidden="1" customHeight="1" outlineLevel="1">
      <c r="A56" s="38"/>
      <c r="B56" s="21" t="s">
        <v>64</v>
      </c>
      <c r="C56" s="38"/>
      <c r="D56" s="38"/>
      <c r="E56" s="52">
        <v>99.5</v>
      </c>
      <c r="F56" s="38"/>
      <c r="G56" s="45">
        <f t="shared" si="28"/>
        <v>100</v>
      </c>
      <c r="H56" s="53">
        <v>99.5</v>
      </c>
      <c r="I56" s="54">
        <v>100</v>
      </c>
    </row>
    <row r="57" spans="1:26" ht="15.75">
      <c r="C57" s="8"/>
      <c r="D57" s="8"/>
      <c r="E57" s="8"/>
      <c r="F57" s="8"/>
      <c r="G57" s="8"/>
      <c r="H57" s="8"/>
    </row>
    <row r="58" spans="1:26" ht="15.75">
      <c r="B58" s="8" t="s">
        <v>84</v>
      </c>
      <c r="C58" s="55"/>
      <c r="D58" s="9"/>
      <c r="H58" s="8" t="s">
        <v>85</v>
      </c>
    </row>
    <row r="59" spans="1:26" ht="15.75">
      <c r="B59" s="8"/>
      <c r="H59" s="56"/>
    </row>
    <row r="60" spans="1:26" ht="15.75">
      <c r="B60" s="57" t="s">
        <v>86</v>
      </c>
      <c r="C60" s="58"/>
      <c r="D60" s="59"/>
      <c r="E60" s="59"/>
      <c r="F60" s="60"/>
      <c r="H60" s="61" t="s">
        <v>87</v>
      </c>
    </row>
    <row r="62" spans="1:26" ht="15.75">
      <c r="B62" s="58" t="s">
        <v>88</v>
      </c>
      <c r="H62" s="61" t="s">
        <v>89</v>
      </c>
    </row>
  </sheetData>
  <mergeCells count="7">
    <mergeCell ref="A6:I6"/>
    <mergeCell ref="A8:A9"/>
    <mergeCell ref="B8:B9"/>
    <mergeCell ref="C8:D8"/>
    <mergeCell ref="E8:E9"/>
    <mergeCell ref="F8:G8"/>
    <mergeCell ref="H8:I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B258"/>
  <sheetViews>
    <sheetView topLeftCell="A4" workbookViewId="0">
      <selection activeCell="J20" sqref="J20"/>
    </sheetView>
  </sheetViews>
  <sheetFormatPr defaultColWidth="9.140625" defaultRowHeight="15" outlineLevelRow="2"/>
  <cols>
    <col min="1" max="1" width="9.85546875" style="62" customWidth="1"/>
    <col min="2" max="2" width="70.28515625" style="63" customWidth="1"/>
    <col min="3" max="3" width="12.140625" style="64" customWidth="1"/>
    <col min="4" max="5" width="10.42578125" style="65" customWidth="1"/>
    <col min="6" max="7" width="10.42578125" style="66" customWidth="1"/>
    <col min="8" max="14" width="9.140625" style="63" customWidth="1"/>
    <col min="15" max="23" width="9.140625" style="63"/>
    <col min="24" max="24" width="15.140625" style="63" customWidth="1"/>
    <col min="25" max="16384" width="9.140625" style="63"/>
  </cols>
  <sheetData>
    <row r="1" spans="1:28" ht="15.75">
      <c r="G1" s="67" t="s">
        <v>90</v>
      </c>
      <c r="N1" s="68"/>
      <c r="P1" s="68"/>
      <c r="AB1" s="68"/>
    </row>
    <row r="2" spans="1:28" ht="15.75">
      <c r="G2" s="67" t="s">
        <v>1</v>
      </c>
      <c r="N2" s="68"/>
      <c r="P2" s="68"/>
      <c r="Y2" s="69"/>
      <c r="Z2" s="69"/>
      <c r="AB2" s="69"/>
    </row>
    <row r="3" spans="1:28" ht="15.75">
      <c r="G3" s="67" t="s">
        <v>2</v>
      </c>
      <c r="N3" s="68"/>
      <c r="P3" s="68"/>
      <c r="Y3" s="70"/>
      <c r="Z3" s="70"/>
      <c r="AB3" s="70"/>
    </row>
    <row r="4" spans="1:28" ht="15.75">
      <c r="G4" s="67" t="s">
        <v>3</v>
      </c>
      <c r="N4" s="68"/>
      <c r="P4" s="68"/>
      <c r="Y4" s="70"/>
      <c r="Z4" s="70"/>
      <c r="AB4" s="70"/>
    </row>
    <row r="5" spans="1:28" ht="15.75">
      <c r="A5" s="71"/>
      <c r="I5" s="70"/>
      <c r="O5" s="72"/>
      <c r="P5" s="72"/>
      <c r="Q5" s="72"/>
      <c r="R5" s="72"/>
    </row>
    <row r="6" spans="1:28" ht="15.75" customHeight="1">
      <c r="A6" s="158" t="s">
        <v>91</v>
      </c>
      <c r="B6" s="158"/>
      <c r="C6" s="158"/>
      <c r="D6" s="158"/>
      <c r="E6" s="158"/>
      <c r="F6" s="158"/>
      <c r="G6" s="158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8" ht="15.75" customHeight="1">
      <c r="A7" s="158" t="s">
        <v>92</v>
      </c>
      <c r="B7" s="158"/>
      <c r="C7" s="158"/>
      <c r="D7" s="158"/>
      <c r="E7" s="158"/>
      <c r="F7" s="158"/>
      <c r="G7" s="158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8" ht="15.75">
      <c r="A8" s="74"/>
      <c r="B8" s="73"/>
      <c r="C8" s="73"/>
      <c r="D8" s="73"/>
      <c r="E8" s="73"/>
      <c r="F8" s="73"/>
      <c r="G8" s="73"/>
      <c r="H8" s="73"/>
      <c r="I8" s="70"/>
      <c r="L8" s="75"/>
      <c r="M8" s="75"/>
      <c r="N8" s="75"/>
      <c r="P8" s="75"/>
      <c r="AA8" s="75"/>
      <c r="AB8" s="75"/>
    </row>
    <row r="9" spans="1:28" ht="28.5" customHeight="1">
      <c r="A9" s="159" t="s">
        <v>93</v>
      </c>
      <c r="B9" s="159"/>
      <c r="C9" s="159"/>
      <c r="D9" s="159"/>
      <c r="E9" s="159"/>
      <c r="F9" s="159"/>
      <c r="G9" s="159"/>
      <c r="H9" s="76"/>
      <c r="I9" s="70"/>
      <c r="L9" s="75"/>
      <c r="M9" s="75"/>
      <c r="N9" s="75"/>
      <c r="P9" s="75"/>
      <c r="AA9" s="75"/>
      <c r="AB9" s="75"/>
    </row>
    <row r="10" spans="1:28">
      <c r="A10" s="77"/>
      <c r="B10" s="78"/>
      <c r="C10" s="79"/>
      <c r="D10" s="80"/>
      <c r="E10" s="80"/>
      <c r="F10" s="81"/>
      <c r="G10" s="69" t="s">
        <v>6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82"/>
      <c r="Y10" s="82"/>
      <c r="Z10" s="82"/>
      <c r="AA10" s="69"/>
      <c r="AB10" s="69"/>
    </row>
    <row r="11" spans="1:28" ht="33" customHeight="1">
      <c r="A11" s="160" t="s">
        <v>94</v>
      </c>
      <c r="B11" s="160" t="s">
        <v>95</v>
      </c>
      <c r="C11" s="163" t="s">
        <v>96</v>
      </c>
      <c r="D11" s="165" t="s">
        <v>97</v>
      </c>
      <c r="E11" s="166"/>
      <c r="F11" s="167" t="s">
        <v>98</v>
      </c>
      <c r="G11" s="168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8" s="62" customFormat="1" ht="18.75" customHeight="1">
      <c r="A12" s="161"/>
      <c r="B12" s="162"/>
      <c r="C12" s="164"/>
      <c r="D12" s="83" t="s">
        <v>13</v>
      </c>
      <c r="E12" s="83" t="s">
        <v>14</v>
      </c>
      <c r="F12" s="84" t="s">
        <v>99</v>
      </c>
      <c r="G12" s="85" t="s">
        <v>100</v>
      </c>
    </row>
    <row r="13" spans="1:28" ht="15.75">
      <c r="A13" s="86">
        <v>1</v>
      </c>
      <c r="B13" s="87" t="s">
        <v>101</v>
      </c>
      <c r="C13" s="88">
        <v>173249.7</v>
      </c>
      <c r="D13" s="89">
        <f>'[1]б-4'!D13</f>
        <v>43116.499999999993</v>
      </c>
      <c r="E13" s="89">
        <f>'[1]б-4'!E13</f>
        <v>35510.400000000001</v>
      </c>
      <c r="F13" s="89">
        <f>E13/D13*100</f>
        <v>82.35918963737781</v>
      </c>
      <c r="G13" s="89">
        <f>E13-D13</f>
        <v>-7606.0999999999913</v>
      </c>
    </row>
    <row r="14" spans="1:28" ht="15.75">
      <c r="A14" s="90" t="s">
        <v>21</v>
      </c>
      <c r="B14" s="91" t="s">
        <v>102</v>
      </c>
      <c r="C14" s="92">
        <v>113700</v>
      </c>
      <c r="D14" s="93">
        <f>'[1]б-4'!D14</f>
        <v>28425</v>
      </c>
      <c r="E14" s="93">
        <f>'[1]б-4'!E14</f>
        <v>21366.1</v>
      </c>
      <c r="F14" s="93">
        <f t="shared" ref="F14:F77" si="0">E14/D14*100</f>
        <v>75.166578715919087</v>
      </c>
      <c r="G14" s="93">
        <f t="shared" ref="G14:G77" si="1">E14-D14</f>
        <v>-7058.9000000000015</v>
      </c>
    </row>
    <row r="15" spans="1:28" ht="31.5">
      <c r="A15" s="90" t="s">
        <v>23</v>
      </c>
      <c r="B15" s="94" t="s">
        <v>103</v>
      </c>
      <c r="C15" s="95">
        <v>18757.699999999997</v>
      </c>
      <c r="D15" s="89">
        <f>'[1]б-4'!D15</f>
        <v>5516.7</v>
      </c>
      <c r="E15" s="89">
        <f>'[1]б-4'!E15</f>
        <v>5049</v>
      </c>
      <c r="F15" s="89">
        <f t="shared" si="0"/>
        <v>91.522105606612641</v>
      </c>
      <c r="G15" s="89">
        <f t="shared" si="1"/>
        <v>-467.69999999999982</v>
      </c>
    </row>
    <row r="16" spans="1:28" ht="15.75" outlineLevel="1">
      <c r="A16" s="90" t="s">
        <v>25</v>
      </c>
      <c r="B16" s="91" t="s">
        <v>104</v>
      </c>
      <c r="C16" s="92">
        <v>10110.5</v>
      </c>
      <c r="D16" s="93">
        <f>'[1]б-4'!D16</f>
        <v>3349.5</v>
      </c>
      <c r="E16" s="93">
        <f>'[1]б-4'!E16</f>
        <v>1848.3000000000002</v>
      </c>
      <c r="F16" s="89">
        <f t="shared" si="0"/>
        <v>55.181370353784153</v>
      </c>
      <c r="G16" s="89">
        <f t="shared" si="1"/>
        <v>-1501.1999999999998</v>
      </c>
    </row>
    <row r="17" spans="1:9" ht="15.75" outlineLevel="1">
      <c r="A17" s="90" t="s">
        <v>27</v>
      </c>
      <c r="B17" s="91" t="s">
        <v>105</v>
      </c>
      <c r="C17" s="92">
        <v>0</v>
      </c>
      <c r="D17" s="93">
        <f>'[1]б-4'!D17</f>
        <v>0</v>
      </c>
      <c r="E17" s="93">
        <f>'[1]б-4'!E17</f>
        <v>0</v>
      </c>
      <c r="F17" s="89">
        <v>0</v>
      </c>
      <c r="G17" s="89">
        <f t="shared" si="1"/>
        <v>0</v>
      </c>
      <c r="I17" s="96"/>
    </row>
    <row r="18" spans="1:9" ht="15.75" outlineLevel="1">
      <c r="A18" s="90" t="s">
        <v>29</v>
      </c>
      <c r="B18" s="97" t="s">
        <v>106</v>
      </c>
      <c r="C18" s="92">
        <v>154.50000000000003</v>
      </c>
      <c r="D18" s="93">
        <f>'[1]б-4'!D18</f>
        <v>38.5</v>
      </c>
      <c r="E18" s="93">
        <f>'[1]б-4'!E18</f>
        <v>24.3</v>
      </c>
      <c r="F18" s="89">
        <f t="shared" si="0"/>
        <v>63.116883116883116</v>
      </c>
      <c r="G18" s="89">
        <f t="shared" si="1"/>
        <v>-14.2</v>
      </c>
    </row>
    <row r="19" spans="1:9" ht="31.5" outlineLevel="1">
      <c r="A19" s="90" t="s">
        <v>31</v>
      </c>
      <c r="B19" s="97" t="s">
        <v>107</v>
      </c>
      <c r="C19" s="92">
        <v>707.50000000000011</v>
      </c>
      <c r="D19" s="93">
        <f>'[1]б-4'!D19</f>
        <v>160.9</v>
      </c>
      <c r="E19" s="93">
        <f>'[1]б-4'!E19</f>
        <v>0</v>
      </c>
      <c r="F19" s="89">
        <f t="shared" si="0"/>
        <v>0</v>
      </c>
      <c r="G19" s="89">
        <f t="shared" si="1"/>
        <v>-160.9</v>
      </c>
    </row>
    <row r="20" spans="1:9" ht="31.5" outlineLevel="1">
      <c r="A20" s="90" t="s">
        <v>108</v>
      </c>
      <c r="B20" s="97" t="s">
        <v>109</v>
      </c>
      <c r="C20" s="92">
        <v>852.59999999999991</v>
      </c>
      <c r="D20" s="93">
        <f>'[1]б-4'!D20</f>
        <v>255.3</v>
      </c>
      <c r="E20" s="93">
        <f>'[1]б-4'!E20</f>
        <v>0</v>
      </c>
      <c r="F20" s="89">
        <f t="shared" si="0"/>
        <v>0</v>
      </c>
      <c r="G20" s="89">
        <f t="shared" si="1"/>
        <v>-255.3</v>
      </c>
    </row>
    <row r="21" spans="1:9" ht="15.75" outlineLevel="1" collapsed="1">
      <c r="A21" s="90" t="s">
        <v>110</v>
      </c>
      <c r="B21" s="91" t="s">
        <v>111</v>
      </c>
      <c r="C21" s="92">
        <v>623.40000000000009</v>
      </c>
      <c r="D21" s="93">
        <f>'[1]б-4'!D21</f>
        <v>127.5</v>
      </c>
      <c r="E21" s="93">
        <f>'[1]б-4'!E21</f>
        <v>38</v>
      </c>
      <c r="F21" s="89">
        <f t="shared" si="0"/>
        <v>29.803921568627452</v>
      </c>
      <c r="G21" s="89">
        <f t="shared" si="1"/>
        <v>-89.5</v>
      </c>
    </row>
    <row r="22" spans="1:9" ht="31.5" hidden="1" outlineLevel="2">
      <c r="A22" s="98" t="s">
        <v>112</v>
      </c>
      <c r="B22" s="99" t="s">
        <v>113</v>
      </c>
      <c r="C22" s="92">
        <v>177.40000000000003</v>
      </c>
      <c r="D22" s="93">
        <f>'[1]б-4'!D22</f>
        <v>44.3</v>
      </c>
      <c r="E22" s="93">
        <f>'[1]б-4'!E22</f>
        <v>0</v>
      </c>
      <c r="F22" s="89">
        <f t="shared" si="0"/>
        <v>0</v>
      </c>
      <c r="G22" s="89">
        <f t="shared" si="1"/>
        <v>-44.3</v>
      </c>
    </row>
    <row r="23" spans="1:9" ht="15.75" hidden="1" outlineLevel="2">
      <c r="A23" s="98" t="s">
        <v>114</v>
      </c>
      <c r="B23" s="99" t="s">
        <v>115</v>
      </c>
      <c r="C23" s="92">
        <v>100.80000000000003</v>
      </c>
      <c r="D23" s="93">
        <f>'[1]б-4'!D23</f>
        <v>25.200000000000003</v>
      </c>
      <c r="E23" s="93">
        <f>'[1]б-4'!E23</f>
        <v>0</v>
      </c>
      <c r="F23" s="89">
        <f t="shared" si="0"/>
        <v>0</v>
      </c>
      <c r="G23" s="89">
        <f t="shared" si="1"/>
        <v>-25.200000000000003</v>
      </c>
    </row>
    <row r="24" spans="1:9" ht="15.75" hidden="1" outlineLevel="2">
      <c r="A24" s="98" t="s">
        <v>116</v>
      </c>
      <c r="B24" s="99" t="s">
        <v>117</v>
      </c>
      <c r="C24" s="92">
        <v>145.19999999999999</v>
      </c>
      <c r="D24" s="93">
        <f>'[1]б-4'!D24</f>
        <v>58</v>
      </c>
      <c r="E24" s="93">
        <f>'[1]б-4'!E24</f>
        <v>38</v>
      </c>
      <c r="F24" s="89">
        <f t="shared" si="0"/>
        <v>65.517241379310349</v>
      </c>
      <c r="G24" s="89">
        <f t="shared" si="1"/>
        <v>-20</v>
      </c>
    </row>
    <row r="25" spans="1:9" ht="31.5" hidden="1" outlineLevel="2">
      <c r="A25" s="98" t="s">
        <v>118</v>
      </c>
      <c r="B25" s="99" t="s">
        <v>119</v>
      </c>
      <c r="C25" s="100">
        <v>200</v>
      </c>
      <c r="D25" s="93">
        <f>'[1]б-4'!D25</f>
        <v>0</v>
      </c>
      <c r="E25" s="93">
        <f>'[1]б-4'!E25</f>
        <v>0</v>
      </c>
      <c r="F25" s="89" t="e">
        <f t="shared" si="0"/>
        <v>#DIV/0!</v>
      </c>
      <c r="G25" s="89">
        <f t="shared" si="1"/>
        <v>0</v>
      </c>
    </row>
    <row r="26" spans="1:9" ht="15.75" outlineLevel="1" collapsed="1">
      <c r="A26" s="90" t="s">
        <v>120</v>
      </c>
      <c r="B26" s="91" t="s">
        <v>121</v>
      </c>
      <c r="C26" s="92">
        <v>6221.3999999999987</v>
      </c>
      <c r="D26" s="93">
        <f>'[1]б-4'!D26</f>
        <v>1556.6000000000001</v>
      </c>
      <c r="E26" s="93">
        <f>'[1]б-4'!E26</f>
        <v>2749.3999999999996</v>
      </c>
      <c r="F26" s="89">
        <f t="shared" si="0"/>
        <v>176.62854940254397</v>
      </c>
      <c r="G26" s="89">
        <f t="shared" si="1"/>
        <v>1192.7999999999995</v>
      </c>
    </row>
    <row r="27" spans="1:9" ht="15.75" hidden="1" outlineLevel="2">
      <c r="A27" s="98" t="s">
        <v>122</v>
      </c>
      <c r="B27" s="99" t="s">
        <v>123</v>
      </c>
      <c r="C27" s="92">
        <v>2796</v>
      </c>
      <c r="D27" s="93">
        <f>'[1]б-4'!D27</f>
        <v>699</v>
      </c>
      <c r="E27" s="93">
        <f>'[1]б-4'!E27</f>
        <v>1179.6999999999998</v>
      </c>
      <c r="F27" s="89">
        <f t="shared" si="0"/>
        <v>168.76967095851214</v>
      </c>
      <c r="G27" s="89">
        <f t="shared" si="1"/>
        <v>480.69999999999982</v>
      </c>
    </row>
    <row r="28" spans="1:9" ht="15.75" hidden="1" outlineLevel="2">
      <c r="A28" s="98" t="s">
        <v>124</v>
      </c>
      <c r="B28" s="99" t="s">
        <v>125</v>
      </c>
      <c r="C28" s="92">
        <v>1394.4000000000003</v>
      </c>
      <c r="D28" s="93">
        <f>'[1]б-4'!D28</f>
        <v>348.6</v>
      </c>
      <c r="E28" s="93">
        <f>'[1]б-4'!E28</f>
        <v>659.8</v>
      </c>
      <c r="F28" s="89">
        <f t="shared" si="0"/>
        <v>189.27137119908201</v>
      </c>
      <c r="G28" s="89">
        <f t="shared" si="1"/>
        <v>311.19999999999993</v>
      </c>
    </row>
    <row r="29" spans="1:9" ht="15.75" hidden="1" outlineLevel="2">
      <c r="A29" s="98" t="s">
        <v>126</v>
      </c>
      <c r="B29" s="99" t="s">
        <v>127</v>
      </c>
      <c r="C29" s="92">
        <v>1992</v>
      </c>
      <c r="D29" s="93">
        <f>'[1]б-4'!D29</f>
        <v>498</v>
      </c>
      <c r="E29" s="93">
        <f>'[1]б-4'!E29</f>
        <v>909.90000000000009</v>
      </c>
      <c r="F29" s="89">
        <f t="shared" si="0"/>
        <v>182.71084337349399</v>
      </c>
      <c r="G29" s="89">
        <f t="shared" si="1"/>
        <v>411.90000000000009</v>
      </c>
    </row>
    <row r="30" spans="1:9" ht="15.75" hidden="1" outlineLevel="2">
      <c r="A30" s="98" t="s">
        <v>128</v>
      </c>
      <c r="B30" s="99" t="s">
        <v>129</v>
      </c>
      <c r="C30" s="92">
        <v>39</v>
      </c>
      <c r="D30" s="93">
        <f>'[1]б-4'!D30</f>
        <v>11</v>
      </c>
      <c r="E30" s="93">
        <f>'[1]б-4'!E30</f>
        <v>0</v>
      </c>
      <c r="F30" s="89">
        <f t="shared" si="0"/>
        <v>0</v>
      </c>
      <c r="G30" s="89">
        <f t="shared" si="1"/>
        <v>-11</v>
      </c>
    </row>
    <row r="31" spans="1:9" ht="31.5" outlineLevel="1" collapsed="1">
      <c r="A31" s="90" t="s">
        <v>130</v>
      </c>
      <c r="B31" s="91" t="s">
        <v>131</v>
      </c>
      <c r="C31" s="92">
        <v>87.8</v>
      </c>
      <c r="D31" s="93">
        <f>'[1]б-4'!D31</f>
        <v>28.4</v>
      </c>
      <c r="E31" s="93">
        <f>'[1]б-4'!E31</f>
        <v>28</v>
      </c>
      <c r="F31" s="89">
        <f t="shared" si="0"/>
        <v>98.591549295774655</v>
      </c>
      <c r="G31" s="89">
        <f t="shared" si="1"/>
        <v>-0.39999999999999858</v>
      </c>
    </row>
    <row r="32" spans="1:9" ht="15.75" outlineLevel="1">
      <c r="A32" s="90" t="s">
        <v>132</v>
      </c>
      <c r="B32" s="91" t="s">
        <v>133</v>
      </c>
      <c r="C32" s="92">
        <v>0</v>
      </c>
      <c r="D32" s="93">
        <f>'[1]б-4'!D32</f>
        <v>0</v>
      </c>
      <c r="E32" s="93">
        <f>'[1]б-4'!E32</f>
        <v>361</v>
      </c>
      <c r="F32" s="89">
        <v>0</v>
      </c>
      <c r="G32" s="89">
        <f t="shared" si="1"/>
        <v>361</v>
      </c>
    </row>
    <row r="33" spans="1:7" ht="31.5">
      <c r="A33" s="90" t="s">
        <v>33</v>
      </c>
      <c r="B33" s="91" t="s">
        <v>134</v>
      </c>
      <c r="C33" s="92">
        <v>24340.400000000001</v>
      </c>
      <c r="D33" s="93">
        <f>'[1]б-4'!D33</f>
        <v>5255.7</v>
      </c>
      <c r="E33" s="93">
        <f>'[1]б-4'!E33</f>
        <v>4544.7</v>
      </c>
      <c r="F33" s="93">
        <f t="shared" si="0"/>
        <v>86.471830583937432</v>
      </c>
      <c r="G33" s="93">
        <f t="shared" si="1"/>
        <v>-711</v>
      </c>
    </row>
    <row r="34" spans="1:7" ht="15.75">
      <c r="A34" s="90" t="s">
        <v>135</v>
      </c>
      <c r="B34" s="101" t="s">
        <v>136</v>
      </c>
      <c r="C34" s="92">
        <v>818.19999999999993</v>
      </c>
      <c r="D34" s="93">
        <f>'[1]б-4'!D34</f>
        <v>201.1</v>
      </c>
      <c r="E34" s="93">
        <f>'[1]б-4'!E34</f>
        <v>233.29999999999998</v>
      </c>
      <c r="F34" s="93">
        <f t="shared" si="0"/>
        <v>116.01193436101443</v>
      </c>
      <c r="G34" s="93">
        <f t="shared" si="1"/>
        <v>32.199999999999989</v>
      </c>
    </row>
    <row r="35" spans="1:7" ht="31.5">
      <c r="A35" s="90" t="s">
        <v>137</v>
      </c>
      <c r="B35" s="101" t="s">
        <v>138</v>
      </c>
      <c r="C35" s="92">
        <v>4980</v>
      </c>
      <c r="D35" s="93">
        <f>'[1]б-4'!D35</f>
        <v>1245</v>
      </c>
      <c r="E35" s="93">
        <f>'[1]б-4'!E35</f>
        <v>957.69999999999993</v>
      </c>
      <c r="F35" s="93">
        <f t="shared" si="0"/>
        <v>76.92369477911646</v>
      </c>
      <c r="G35" s="93">
        <f t="shared" si="1"/>
        <v>-287.30000000000007</v>
      </c>
    </row>
    <row r="36" spans="1:7" ht="31.5">
      <c r="A36" s="90" t="s">
        <v>139</v>
      </c>
      <c r="B36" s="102" t="s">
        <v>140</v>
      </c>
      <c r="C36" s="92">
        <v>10653.399999999998</v>
      </c>
      <c r="D36" s="93">
        <f>'[1]б-4'!D36</f>
        <v>2473</v>
      </c>
      <c r="E36" s="93">
        <f>'[1]б-4'!E36</f>
        <v>3138.6</v>
      </c>
      <c r="F36" s="93">
        <f t="shared" si="0"/>
        <v>126.91467852810352</v>
      </c>
      <c r="G36" s="93">
        <f t="shared" si="1"/>
        <v>665.59999999999991</v>
      </c>
    </row>
    <row r="37" spans="1:7" ht="15.75">
      <c r="A37" s="90" t="s">
        <v>141</v>
      </c>
      <c r="B37" s="102" t="s">
        <v>142</v>
      </c>
      <c r="C37" s="92">
        <v>0</v>
      </c>
      <c r="D37" s="93">
        <f>'[1]б-4'!D37</f>
        <v>0</v>
      </c>
      <c r="E37" s="93">
        <f>'[1]б-4'!E37</f>
        <v>149.19999999999999</v>
      </c>
      <c r="F37" s="93">
        <v>0</v>
      </c>
      <c r="G37" s="93">
        <f t="shared" si="1"/>
        <v>149.19999999999999</v>
      </c>
    </row>
    <row r="38" spans="1:7" ht="15.75">
      <c r="A38" s="90" t="s">
        <v>143</v>
      </c>
      <c r="B38" s="102" t="s">
        <v>144</v>
      </c>
      <c r="C38" s="92">
        <v>0</v>
      </c>
      <c r="D38" s="93">
        <f>'[1]б-4'!D38</f>
        <v>0</v>
      </c>
      <c r="E38" s="93">
        <f>'[1]б-4'!E38</f>
        <v>71.8</v>
      </c>
      <c r="F38" s="93">
        <v>0</v>
      </c>
      <c r="G38" s="93">
        <f t="shared" si="1"/>
        <v>71.8</v>
      </c>
    </row>
    <row r="39" spans="1:7" ht="15.75">
      <c r="A39" s="103">
        <v>2</v>
      </c>
      <c r="B39" s="87" t="s">
        <v>145</v>
      </c>
      <c r="C39" s="104">
        <f>C40+C41+C42+C116+C127+C140+C143+C144+C149+C152+C215+C228</f>
        <v>173249.7</v>
      </c>
      <c r="D39" s="89">
        <f>'[1]б-4'!D39</f>
        <v>43480.5</v>
      </c>
      <c r="E39" s="89">
        <f>'[1]б-4'!E39</f>
        <v>38143.300000000003</v>
      </c>
      <c r="F39" s="89">
        <f t="shared" si="0"/>
        <v>87.725072158783831</v>
      </c>
      <c r="G39" s="89">
        <f t="shared" si="1"/>
        <v>-5337.1999999999971</v>
      </c>
    </row>
    <row r="40" spans="1:7" ht="15.75">
      <c r="A40" s="105" t="s">
        <v>37</v>
      </c>
      <c r="B40" s="94" t="s">
        <v>146</v>
      </c>
      <c r="C40" s="95">
        <v>90318</v>
      </c>
      <c r="D40" s="89">
        <f>'[1]б-4'!D40</f>
        <v>21448.799999999999</v>
      </c>
      <c r="E40" s="89">
        <f>'[1]б-4'!E40</f>
        <v>20223.7</v>
      </c>
      <c r="F40" s="89">
        <f t="shared" si="0"/>
        <v>94.288258550594918</v>
      </c>
      <c r="G40" s="89">
        <f t="shared" si="1"/>
        <v>-1225.0999999999985</v>
      </c>
    </row>
    <row r="41" spans="1:7" s="106" customFormat="1" ht="15.75">
      <c r="A41" s="105" t="s">
        <v>39</v>
      </c>
      <c r="B41" s="94" t="s">
        <v>147</v>
      </c>
      <c r="C41" s="95">
        <v>19418.199999999997</v>
      </c>
      <c r="D41" s="89">
        <f>'[1]б-4'!D41</f>
        <v>4611.3999999999996</v>
      </c>
      <c r="E41" s="89">
        <f>'[1]б-4'!E41</f>
        <v>4334</v>
      </c>
      <c r="F41" s="89">
        <f t="shared" si="0"/>
        <v>93.984473261916122</v>
      </c>
      <c r="G41" s="89">
        <f t="shared" si="1"/>
        <v>-277.39999999999964</v>
      </c>
    </row>
    <row r="42" spans="1:7" s="106" customFormat="1" ht="15.75">
      <c r="A42" s="105" t="s">
        <v>46</v>
      </c>
      <c r="B42" s="107" t="s">
        <v>148</v>
      </c>
      <c r="C42" s="108">
        <f t="shared" ref="C42" si="2">ROUND(SUM(C43:C110),1)</f>
        <v>1414.1</v>
      </c>
      <c r="D42" s="89">
        <f>'[1]б-4'!D42</f>
        <v>263.60000000000002</v>
      </c>
      <c r="E42" s="89">
        <f>'[1]б-4'!E42</f>
        <v>474.5</v>
      </c>
      <c r="F42" s="89">
        <f t="shared" si="0"/>
        <v>180.00758725341427</v>
      </c>
      <c r="G42" s="89">
        <f t="shared" si="1"/>
        <v>210.89999999999998</v>
      </c>
    </row>
    <row r="43" spans="1:7" s="106" customFormat="1" ht="15.75" collapsed="1">
      <c r="A43" s="109" t="s">
        <v>149</v>
      </c>
      <c r="B43" s="110" t="s">
        <v>150</v>
      </c>
      <c r="C43" s="92">
        <v>67.900000000000006</v>
      </c>
      <c r="D43" s="93">
        <f>'[1]б-4'!D43</f>
        <v>15.1</v>
      </c>
      <c r="E43" s="93">
        <f>'[1]б-4'!E43</f>
        <v>4.3</v>
      </c>
      <c r="F43" s="89">
        <f t="shared" si="0"/>
        <v>28.476821192052981</v>
      </c>
      <c r="G43" s="89">
        <f t="shared" si="1"/>
        <v>-10.8</v>
      </c>
    </row>
    <row r="44" spans="1:7" s="106" customFormat="1" ht="15.75" hidden="1" outlineLevel="1">
      <c r="A44" s="109"/>
      <c r="B44" s="110"/>
      <c r="C44" s="92"/>
      <c r="D44" s="93">
        <f>'[1]б-4'!D44</f>
        <v>0</v>
      </c>
      <c r="E44" s="93">
        <f>'[1]б-4'!E44</f>
        <v>0</v>
      </c>
      <c r="F44" s="89" t="e">
        <f t="shared" si="0"/>
        <v>#DIV/0!</v>
      </c>
      <c r="G44" s="89">
        <f t="shared" si="1"/>
        <v>0</v>
      </c>
    </row>
    <row r="45" spans="1:7" ht="15.75" hidden="1" outlineLevel="1">
      <c r="A45" s="109"/>
      <c r="B45" s="110"/>
      <c r="C45" s="92"/>
      <c r="D45" s="93">
        <f>'[1]б-4'!D45</f>
        <v>0</v>
      </c>
      <c r="E45" s="93">
        <f>'[1]б-4'!E45</f>
        <v>0</v>
      </c>
      <c r="F45" s="89" t="e">
        <f t="shared" si="0"/>
        <v>#DIV/0!</v>
      </c>
      <c r="G45" s="89">
        <f t="shared" si="1"/>
        <v>0</v>
      </c>
    </row>
    <row r="46" spans="1:7" ht="15.75" hidden="1" outlineLevel="1">
      <c r="A46" s="109"/>
      <c r="B46" s="110"/>
      <c r="C46" s="92"/>
      <c r="D46" s="93">
        <f>'[1]б-4'!D46</f>
        <v>0</v>
      </c>
      <c r="E46" s="93">
        <f>'[1]б-4'!E46</f>
        <v>0</v>
      </c>
      <c r="F46" s="89" t="e">
        <f t="shared" si="0"/>
        <v>#DIV/0!</v>
      </c>
      <c r="G46" s="89">
        <f t="shared" si="1"/>
        <v>0</v>
      </c>
    </row>
    <row r="47" spans="1:7" ht="15.75" collapsed="1">
      <c r="A47" s="109" t="s">
        <v>151</v>
      </c>
      <c r="B47" s="110" t="s">
        <v>152</v>
      </c>
      <c r="C47" s="92">
        <v>218.70000000000002</v>
      </c>
      <c r="D47" s="93">
        <f>'[1]б-4'!D47</f>
        <v>65</v>
      </c>
      <c r="E47" s="93">
        <f>'[1]б-4'!E47</f>
        <v>57.1</v>
      </c>
      <c r="F47" s="89">
        <f t="shared" si="0"/>
        <v>87.846153846153854</v>
      </c>
      <c r="G47" s="89">
        <f t="shared" si="1"/>
        <v>-7.8999999999999986</v>
      </c>
    </row>
    <row r="48" spans="1:7" ht="15.75" hidden="1" outlineLevel="1">
      <c r="A48" s="109"/>
      <c r="B48" s="110"/>
      <c r="C48" s="92"/>
      <c r="D48" s="93">
        <f>'[1]б-4'!D48</f>
        <v>0</v>
      </c>
      <c r="E48" s="93">
        <f>'[1]б-4'!E48</f>
        <v>0</v>
      </c>
      <c r="F48" s="89" t="e">
        <f t="shared" si="0"/>
        <v>#DIV/0!</v>
      </c>
      <c r="G48" s="89">
        <f t="shared" si="1"/>
        <v>0</v>
      </c>
    </row>
    <row r="49" spans="1:7" ht="15.75" hidden="1" outlineLevel="1">
      <c r="A49" s="109"/>
      <c r="B49" s="110"/>
      <c r="C49" s="92"/>
      <c r="D49" s="93">
        <f>'[1]б-4'!D49</f>
        <v>0</v>
      </c>
      <c r="E49" s="93">
        <f>'[1]б-4'!E49</f>
        <v>0</v>
      </c>
      <c r="F49" s="89" t="e">
        <f t="shared" si="0"/>
        <v>#DIV/0!</v>
      </c>
      <c r="G49" s="89">
        <f t="shared" si="1"/>
        <v>0</v>
      </c>
    </row>
    <row r="50" spans="1:7" ht="15.75" hidden="1" outlineLevel="1">
      <c r="A50" s="109"/>
      <c r="B50" s="110"/>
      <c r="C50" s="92"/>
      <c r="D50" s="93">
        <f>'[1]б-4'!D50</f>
        <v>0</v>
      </c>
      <c r="E50" s="93">
        <f>'[1]б-4'!E50</f>
        <v>0</v>
      </c>
      <c r="F50" s="89" t="e">
        <f t="shared" si="0"/>
        <v>#DIV/0!</v>
      </c>
      <c r="G50" s="89">
        <f t="shared" si="1"/>
        <v>0</v>
      </c>
    </row>
    <row r="51" spans="1:7" ht="15.75" collapsed="1">
      <c r="A51" s="109" t="s">
        <v>153</v>
      </c>
      <c r="B51" s="111" t="s">
        <v>154</v>
      </c>
      <c r="C51" s="92">
        <v>263</v>
      </c>
      <c r="D51" s="93">
        <f>'[1]б-4'!D51</f>
        <v>60.3</v>
      </c>
      <c r="E51" s="93">
        <f>'[1]б-4'!E51</f>
        <v>32.4</v>
      </c>
      <c r="F51" s="89">
        <f t="shared" si="0"/>
        <v>53.731343283582092</v>
      </c>
      <c r="G51" s="89">
        <f t="shared" si="1"/>
        <v>-27.9</v>
      </c>
    </row>
    <row r="52" spans="1:7" ht="15.75" hidden="1" outlineLevel="1">
      <c r="A52" s="109"/>
      <c r="B52" s="111"/>
      <c r="C52" s="92"/>
      <c r="D52" s="93">
        <f>'[1]б-4'!D52</f>
        <v>0</v>
      </c>
      <c r="E52" s="93">
        <f>'[1]б-4'!E52</f>
        <v>0</v>
      </c>
      <c r="F52" s="89" t="e">
        <f t="shared" si="0"/>
        <v>#DIV/0!</v>
      </c>
      <c r="G52" s="89">
        <f t="shared" si="1"/>
        <v>0</v>
      </c>
    </row>
    <row r="53" spans="1:7" ht="15.75" hidden="1" outlineLevel="1">
      <c r="A53" s="109"/>
      <c r="B53" s="111"/>
      <c r="C53" s="92"/>
      <c r="D53" s="93">
        <f>'[1]б-4'!D53</f>
        <v>0</v>
      </c>
      <c r="E53" s="93">
        <f>'[1]б-4'!E53</f>
        <v>0</v>
      </c>
      <c r="F53" s="89" t="e">
        <f t="shared" si="0"/>
        <v>#DIV/0!</v>
      </c>
      <c r="G53" s="89">
        <f t="shared" si="1"/>
        <v>0</v>
      </c>
    </row>
    <row r="54" spans="1:7" ht="15.75" hidden="1" outlineLevel="1">
      <c r="A54" s="109"/>
      <c r="B54" s="111"/>
      <c r="C54" s="92"/>
      <c r="D54" s="93">
        <f>'[1]б-4'!D54</f>
        <v>0</v>
      </c>
      <c r="E54" s="93">
        <f>'[1]б-4'!E54</f>
        <v>0</v>
      </c>
      <c r="F54" s="89" t="e">
        <f t="shared" si="0"/>
        <v>#DIV/0!</v>
      </c>
      <c r="G54" s="89">
        <f t="shared" si="1"/>
        <v>0</v>
      </c>
    </row>
    <row r="55" spans="1:7" ht="15.75" hidden="1" outlineLevel="1">
      <c r="A55" s="109"/>
      <c r="B55" s="111"/>
      <c r="C55" s="92"/>
      <c r="D55" s="93">
        <f>'[1]б-4'!D55</f>
        <v>0</v>
      </c>
      <c r="E55" s="93">
        <f>'[1]б-4'!E55</f>
        <v>0</v>
      </c>
      <c r="F55" s="89" t="e">
        <f t="shared" si="0"/>
        <v>#DIV/0!</v>
      </c>
      <c r="G55" s="89">
        <f t="shared" si="1"/>
        <v>0</v>
      </c>
    </row>
    <row r="56" spans="1:7" ht="15.75" collapsed="1">
      <c r="A56" s="109" t="s">
        <v>155</v>
      </c>
      <c r="B56" s="111" t="s">
        <v>156</v>
      </c>
      <c r="C56" s="92">
        <v>164.1</v>
      </c>
      <c r="D56" s="93">
        <f>'[1]б-4'!D56</f>
        <v>18.7</v>
      </c>
      <c r="E56" s="93">
        <f>'[1]б-4'!E56</f>
        <v>49.2</v>
      </c>
      <c r="F56" s="89">
        <f t="shared" si="0"/>
        <v>263.10160427807489</v>
      </c>
      <c r="G56" s="89">
        <f t="shared" si="1"/>
        <v>30.500000000000004</v>
      </c>
    </row>
    <row r="57" spans="1:7" ht="15.75" hidden="1" outlineLevel="1">
      <c r="A57" s="109"/>
      <c r="B57" s="111"/>
      <c r="C57" s="92"/>
      <c r="D57" s="93">
        <f>'[1]б-4'!D57</f>
        <v>0</v>
      </c>
      <c r="E57" s="93">
        <f>'[1]б-4'!E57</f>
        <v>0</v>
      </c>
      <c r="F57" s="89" t="e">
        <f t="shared" si="0"/>
        <v>#DIV/0!</v>
      </c>
      <c r="G57" s="89">
        <f t="shared" si="1"/>
        <v>0</v>
      </c>
    </row>
    <row r="58" spans="1:7" ht="15.75" hidden="1" outlineLevel="1">
      <c r="A58" s="109"/>
      <c r="B58" s="111"/>
      <c r="C58" s="92"/>
      <c r="D58" s="93">
        <f>'[1]б-4'!D58</f>
        <v>0</v>
      </c>
      <c r="E58" s="93">
        <f>'[1]б-4'!E58</f>
        <v>0</v>
      </c>
      <c r="F58" s="89" t="e">
        <f t="shared" si="0"/>
        <v>#DIV/0!</v>
      </c>
      <c r="G58" s="89">
        <f t="shared" si="1"/>
        <v>0</v>
      </c>
    </row>
    <row r="59" spans="1:7" s="106" customFormat="1" ht="15.75" hidden="1" outlineLevel="1">
      <c r="A59" s="109"/>
      <c r="B59" s="111"/>
      <c r="C59" s="92"/>
      <c r="D59" s="93">
        <f>'[1]б-4'!D59</f>
        <v>0</v>
      </c>
      <c r="E59" s="93">
        <f>'[1]б-4'!E59</f>
        <v>0</v>
      </c>
      <c r="F59" s="89" t="e">
        <f t="shared" si="0"/>
        <v>#DIV/0!</v>
      </c>
      <c r="G59" s="89">
        <f t="shared" si="1"/>
        <v>0</v>
      </c>
    </row>
    <row r="60" spans="1:7" ht="15.75" hidden="1" outlineLevel="1">
      <c r="A60" s="109"/>
      <c r="B60" s="111"/>
      <c r="C60" s="92"/>
      <c r="D60" s="93">
        <f>'[1]б-4'!D60</f>
        <v>0</v>
      </c>
      <c r="E60" s="93">
        <f>'[1]б-4'!E60</f>
        <v>0</v>
      </c>
      <c r="F60" s="89" t="e">
        <f t="shared" si="0"/>
        <v>#DIV/0!</v>
      </c>
      <c r="G60" s="89">
        <f t="shared" si="1"/>
        <v>0</v>
      </c>
    </row>
    <row r="61" spans="1:7" ht="15.75" collapsed="1">
      <c r="A61" s="109" t="s">
        <v>157</v>
      </c>
      <c r="B61" s="111" t="s">
        <v>158</v>
      </c>
      <c r="C61" s="92">
        <v>0</v>
      </c>
      <c r="D61" s="93">
        <f>'[1]б-4'!D61</f>
        <v>0</v>
      </c>
      <c r="E61" s="93">
        <f>'[1]б-4'!E61</f>
        <v>2.8</v>
      </c>
      <c r="F61" s="89">
        <v>0</v>
      </c>
      <c r="G61" s="89">
        <f t="shared" si="1"/>
        <v>2.8</v>
      </c>
    </row>
    <row r="62" spans="1:7" ht="15.75" hidden="1" outlineLevel="1">
      <c r="A62" s="109"/>
      <c r="B62" s="111"/>
      <c r="C62" s="92"/>
      <c r="D62" s="93">
        <f>'[1]б-4'!D62</f>
        <v>0</v>
      </c>
      <c r="E62" s="93">
        <f>'[1]б-4'!E62</f>
        <v>0</v>
      </c>
      <c r="F62" s="89" t="e">
        <f t="shared" si="0"/>
        <v>#DIV/0!</v>
      </c>
      <c r="G62" s="89">
        <f t="shared" si="1"/>
        <v>0</v>
      </c>
    </row>
    <row r="63" spans="1:7" ht="15.75" hidden="1" outlineLevel="1">
      <c r="A63" s="109"/>
      <c r="B63" s="111"/>
      <c r="C63" s="92"/>
      <c r="D63" s="93">
        <f>'[1]б-4'!D63</f>
        <v>0</v>
      </c>
      <c r="E63" s="93">
        <f>'[1]б-4'!E63</f>
        <v>0</v>
      </c>
      <c r="F63" s="89" t="e">
        <f t="shared" si="0"/>
        <v>#DIV/0!</v>
      </c>
      <c r="G63" s="89">
        <f t="shared" si="1"/>
        <v>0</v>
      </c>
    </row>
    <row r="64" spans="1:7" ht="15.75" hidden="1" outlineLevel="1">
      <c r="A64" s="109"/>
      <c r="B64" s="111"/>
      <c r="C64" s="92"/>
      <c r="D64" s="93">
        <f>'[1]б-4'!D64</f>
        <v>0</v>
      </c>
      <c r="E64" s="93">
        <f>'[1]б-4'!E64</f>
        <v>0</v>
      </c>
      <c r="F64" s="89" t="e">
        <f t="shared" si="0"/>
        <v>#DIV/0!</v>
      </c>
      <c r="G64" s="89">
        <f t="shared" si="1"/>
        <v>0</v>
      </c>
    </row>
    <row r="65" spans="1:7" ht="15.75" hidden="1" outlineLevel="1">
      <c r="A65" s="109"/>
      <c r="B65" s="111"/>
      <c r="C65" s="92"/>
      <c r="D65" s="93">
        <f>'[1]б-4'!D65</f>
        <v>0</v>
      </c>
      <c r="E65" s="93">
        <f>'[1]б-4'!E65</f>
        <v>0</v>
      </c>
      <c r="F65" s="89" t="e">
        <f t="shared" si="0"/>
        <v>#DIV/0!</v>
      </c>
      <c r="G65" s="89">
        <f t="shared" si="1"/>
        <v>0</v>
      </c>
    </row>
    <row r="66" spans="1:7" s="106" customFormat="1" ht="15.75" hidden="1" outlineLevel="1">
      <c r="A66" s="109"/>
      <c r="B66" s="111"/>
      <c r="C66" s="92"/>
      <c r="D66" s="93">
        <f>'[1]б-4'!D66</f>
        <v>0</v>
      </c>
      <c r="E66" s="93">
        <f>'[1]б-4'!E66</f>
        <v>0</v>
      </c>
      <c r="F66" s="89" t="e">
        <f t="shared" si="0"/>
        <v>#DIV/0!</v>
      </c>
      <c r="G66" s="89">
        <f t="shared" si="1"/>
        <v>0</v>
      </c>
    </row>
    <row r="67" spans="1:7" ht="15.75" collapsed="1">
      <c r="A67" s="109" t="s">
        <v>159</v>
      </c>
      <c r="B67" s="97" t="s">
        <v>160</v>
      </c>
      <c r="C67" s="92">
        <v>31</v>
      </c>
      <c r="D67" s="93">
        <f>'[1]б-4'!D67</f>
        <v>7.2</v>
      </c>
      <c r="E67" s="93">
        <f>'[1]б-4'!E67</f>
        <v>59</v>
      </c>
      <c r="F67" s="89">
        <f t="shared" si="0"/>
        <v>819.44444444444446</v>
      </c>
      <c r="G67" s="89">
        <f t="shared" si="1"/>
        <v>51.8</v>
      </c>
    </row>
    <row r="68" spans="1:7" ht="15.75" hidden="1" outlineLevel="1">
      <c r="A68" s="109"/>
      <c r="B68" s="97"/>
      <c r="C68" s="92"/>
      <c r="D68" s="93">
        <f>'[1]б-4'!D68</f>
        <v>0</v>
      </c>
      <c r="E68" s="93">
        <f>'[1]б-4'!E68</f>
        <v>0</v>
      </c>
      <c r="F68" s="89" t="e">
        <f t="shared" si="0"/>
        <v>#DIV/0!</v>
      </c>
      <c r="G68" s="89">
        <f t="shared" si="1"/>
        <v>0</v>
      </c>
    </row>
    <row r="69" spans="1:7" s="106" customFormat="1" ht="15.75" hidden="1" outlineLevel="1">
      <c r="A69" s="109"/>
      <c r="B69" s="97"/>
      <c r="C69" s="92"/>
      <c r="D69" s="93">
        <f>'[1]б-4'!D69</f>
        <v>0</v>
      </c>
      <c r="E69" s="93">
        <f>'[1]б-4'!E69</f>
        <v>0</v>
      </c>
      <c r="F69" s="89" t="e">
        <f t="shared" si="0"/>
        <v>#DIV/0!</v>
      </c>
      <c r="G69" s="89">
        <f t="shared" si="1"/>
        <v>0</v>
      </c>
    </row>
    <row r="70" spans="1:7" s="106" customFormat="1" ht="15.75" hidden="1" outlineLevel="1">
      <c r="A70" s="109"/>
      <c r="B70" s="97"/>
      <c r="C70" s="92"/>
      <c r="D70" s="93">
        <f>'[1]б-4'!D70</f>
        <v>0</v>
      </c>
      <c r="E70" s="93">
        <f>'[1]б-4'!E70</f>
        <v>0</v>
      </c>
      <c r="F70" s="89" t="e">
        <f t="shared" si="0"/>
        <v>#DIV/0!</v>
      </c>
      <c r="G70" s="89">
        <f t="shared" si="1"/>
        <v>0</v>
      </c>
    </row>
    <row r="71" spans="1:7" ht="15.75" hidden="1" outlineLevel="1">
      <c r="A71" s="109"/>
      <c r="B71" s="97"/>
      <c r="C71" s="92"/>
      <c r="D71" s="93">
        <f>'[1]б-4'!D71</f>
        <v>0</v>
      </c>
      <c r="E71" s="93">
        <f>'[1]б-4'!E71</f>
        <v>0</v>
      </c>
      <c r="F71" s="89" t="e">
        <f t="shared" si="0"/>
        <v>#DIV/0!</v>
      </c>
      <c r="G71" s="89">
        <f t="shared" si="1"/>
        <v>0</v>
      </c>
    </row>
    <row r="72" spans="1:7" ht="15.75" collapsed="1">
      <c r="A72" s="109" t="s">
        <v>161</v>
      </c>
      <c r="B72" s="111" t="s">
        <v>162</v>
      </c>
      <c r="C72" s="92">
        <v>80</v>
      </c>
      <c r="D72" s="93">
        <f>'[1]б-4'!D72</f>
        <v>0</v>
      </c>
      <c r="E72" s="93">
        <f>'[1]б-4'!E72</f>
        <v>0</v>
      </c>
      <c r="F72" s="89">
        <v>0</v>
      </c>
      <c r="G72" s="89">
        <f t="shared" si="1"/>
        <v>0</v>
      </c>
    </row>
    <row r="73" spans="1:7" ht="15.75" hidden="1" outlineLevel="1">
      <c r="A73" s="109"/>
      <c r="B73" s="111"/>
      <c r="C73" s="92"/>
      <c r="D73" s="93">
        <f>'[1]б-4'!D73</f>
        <v>0</v>
      </c>
      <c r="E73" s="93">
        <f>'[1]б-4'!E73</f>
        <v>0</v>
      </c>
      <c r="F73" s="89" t="e">
        <f t="shared" si="0"/>
        <v>#DIV/0!</v>
      </c>
      <c r="G73" s="89">
        <f t="shared" si="1"/>
        <v>0</v>
      </c>
    </row>
    <row r="74" spans="1:7" ht="15.75" hidden="1" outlineLevel="1">
      <c r="A74" s="109"/>
      <c r="B74" s="111"/>
      <c r="C74" s="92"/>
      <c r="D74" s="93">
        <f>'[1]б-4'!D74</f>
        <v>0</v>
      </c>
      <c r="E74" s="93">
        <f>'[1]б-4'!E74</f>
        <v>0</v>
      </c>
      <c r="F74" s="89" t="e">
        <f t="shared" si="0"/>
        <v>#DIV/0!</v>
      </c>
      <c r="G74" s="89">
        <f t="shared" si="1"/>
        <v>0</v>
      </c>
    </row>
    <row r="75" spans="1:7" s="106" customFormat="1" ht="15.75" hidden="1" outlineLevel="1">
      <c r="A75" s="109"/>
      <c r="B75" s="111"/>
      <c r="C75" s="92"/>
      <c r="D75" s="93">
        <f>'[1]б-4'!D75</f>
        <v>0</v>
      </c>
      <c r="E75" s="93">
        <f>'[1]б-4'!E75</f>
        <v>0</v>
      </c>
      <c r="F75" s="89" t="e">
        <f t="shared" si="0"/>
        <v>#DIV/0!</v>
      </c>
      <c r="G75" s="89">
        <f t="shared" si="1"/>
        <v>0</v>
      </c>
    </row>
    <row r="76" spans="1:7" ht="15.75" hidden="1" outlineLevel="1">
      <c r="A76" s="109"/>
      <c r="B76" s="111"/>
      <c r="C76" s="92"/>
      <c r="D76" s="93">
        <f>'[1]б-4'!D76</f>
        <v>0</v>
      </c>
      <c r="E76" s="93">
        <f>'[1]б-4'!E76</f>
        <v>0</v>
      </c>
      <c r="F76" s="89" t="e">
        <f t="shared" si="0"/>
        <v>#DIV/0!</v>
      </c>
      <c r="G76" s="89">
        <f t="shared" si="1"/>
        <v>0</v>
      </c>
    </row>
    <row r="77" spans="1:7" ht="15.75" collapsed="1">
      <c r="A77" s="109" t="s">
        <v>163</v>
      </c>
      <c r="B77" s="111" t="s">
        <v>164</v>
      </c>
      <c r="C77" s="92">
        <v>182.1</v>
      </c>
      <c r="D77" s="93">
        <f>'[1]б-4'!D77</f>
        <v>30.1</v>
      </c>
      <c r="E77" s="93">
        <f>'[1]б-4'!E77</f>
        <v>88.199999999999989</v>
      </c>
      <c r="F77" s="89">
        <f t="shared" si="0"/>
        <v>293.02325581395343</v>
      </c>
      <c r="G77" s="89">
        <f t="shared" si="1"/>
        <v>58.099999999999987</v>
      </c>
    </row>
    <row r="78" spans="1:7" s="106" customFormat="1" ht="15.75" hidden="1" outlineLevel="1">
      <c r="A78" s="109"/>
      <c r="B78" s="111"/>
      <c r="C78" s="92"/>
      <c r="D78" s="93">
        <f>'[1]б-4'!D78</f>
        <v>0</v>
      </c>
      <c r="E78" s="93">
        <f>'[1]б-4'!E78</f>
        <v>0</v>
      </c>
      <c r="F78" s="89" t="e">
        <f t="shared" ref="F78:F141" si="3">E78/D78*100</f>
        <v>#DIV/0!</v>
      </c>
      <c r="G78" s="89">
        <f t="shared" ref="G78:G141" si="4">E78-D78</f>
        <v>0</v>
      </c>
    </row>
    <row r="79" spans="1:7" ht="15.75" hidden="1" outlineLevel="1">
      <c r="A79" s="109"/>
      <c r="B79" s="111"/>
      <c r="C79" s="92"/>
      <c r="D79" s="93">
        <f>'[1]б-4'!D79</f>
        <v>0</v>
      </c>
      <c r="E79" s="93">
        <f>'[1]б-4'!E79</f>
        <v>0</v>
      </c>
      <c r="F79" s="89" t="e">
        <f t="shared" si="3"/>
        <v>#DIV/0!</v>
      </c>
      <c r="G79" s="89">
        <f t="shared" si="4"/>
        <v>0</v>
      </c>
    </row>
    <row r="80" spans="1:7" ht="15.75" hidden="1" outlineLevel="1">
      <c r="A80" s="109"/>
      <c r="B80" s="111"/>
      <c r="C80" s="92"/>
      <c r="D80" s="93">
        <f>'[1]б-4'!D80</f>
        <v>0</v>
      </c>
      <c r="E80" s="93">
        <f>'[1]б-4'!E80</f>
        <v>0</v>
      </c>
      <c r="F80" s="89" t="e">
        <f t="shared" si="3"/>
        <v>#DIV/0!</v>
      </c>
      <c r="G80" s="89">
        <f t="shared" si="4"/>
        <v>0</v>
      </c>
    </row>
    <row r="81" spans="1:7" ht="15.75" hidden="1" outlineLevel="1">
      <c r="A81" s="109"/>
      <c r="B81" s="111"/>
      <c r="C81" s="92"/>
      <c r="D81" s="93">
        <f>'[1]б-4'!D81</f>
        <v>0</v>
      </c>
      <c r="E81" s="93">
        <f>'[1]б-4'!E81</f>
        <v>0</v>
      </c>
      <c r="F81" s="89" t="e">
        <f t="shared" si="3"/>
        <v>#DIV/0!</v>
      </c>
      <c r="G81" s="89">
        <f t="shared" si="4"/>
        <v>0</v>
      </c>
    </row>
    <row r="82" spans="1:7" ht="15.75" hidden="1" outlineLevel="1">
      <c r="A82" s="109"/>
      <c r="B82" s="111"/>
      <c r="C82" s="92"/>
      <c r="D82" s="93">
        <f>'[1]б-4'!D82</f>
        <v>0</v>
      </c>
      <c r="E82" s="93">
        <f>'[1]б-4'!E82</f>
        <v>0</v>
      </c>
      <c r="F82" s="89" t="e">
        <f t="shared" si="3"/>
        <v>#DIV/0!</v>
      </c>
      <c r="G82" s="89">
        <f t="shared" si="4"/>
        <v>0</v>
      </c>
    </row>
    <row r="83" spans="1:7" ht="15.75" collapsed="1">
      <c r="A83" s="109" t="s">
        <v>165</v>
      </c>
      <c r="B83" s="111" t="s">
        <v>166</v>
      </c>
      <c r="C83" s="92">
        <v>8</v>
      </c>
      <c r="D83" s="93">
        <f>'[1]б-4'!D83</f>
        <v>3</v>
      </c>
      <c r="E83" s="93">
        <f>'[1]б-4'!E83</f>
        <v>0.5</v>
      </c>
      <c r="F83" s="89">
        <f t="shared" si="3"/>
        <v>16.666666666666664</v>
      </c>
      <c r="G83" s="89">
        <f t="shared" si="4"/>
        <v>-2.5</v>
      </c>
    </row>
    <row r="84" spans="1:7" ht="15.75" hidden="1" outlineLevel="1">
      <c r="A84" s="109"/>
      <c r="B84" s="111"/>
      <c r="C84" s="92"/>
      <c r="D84" s="93">
        <f>'[1]б-4'!D84</f>
        <v>0</v>
      </c>
      <c r="E84" s="93">
        <f>'[1]б-4'!E84</f>
        <v>0</v>
      </c>
      <c r="F84" s="89" t="e">
        <f t="shared" si="3"/>
        <v>#DIV/0!</v>
      </c>
      <c r="G84" s="89">
        <f t="shared" si="4"/>
        <v>0</v>
      </c>
    </row>
    <row r="85" spans="1:7" ht="15.75" hidden="1" outlineLevel="1">
      <c r="A85" s="109"/>
      <c r="B85" s="111"/>
      <c r="C85" s="92"/>
      <c r="D85" s="93">
        <f>'[1]б-4'!D85</f>
        <v>0</v>
      </c>
      <c r="E85" s="93">
        <f>'[1]б-4'!E85</f>
        <v>0</v>
      </c>
      <c r="F85" s="89" t="e">
        <f t="shared" si="3"/>
        <v>#DIV/0!</v>
      </c>
      <c r="G85" s="89">
        <f t="shared" si="4"/>
        <v>0</v>
      </c>
    </row>
    <row r="86" spans="1:7" ht="15.75" hidden="1" outlineLevel="1">
      <c r="A86" s="109"/>
      <c r="B86" s="111"/>
      <c r="C86" s="92"/>
      <c r="D86" s="93">
        <f>'[1]б-4'!D86</f>
        <v>0</v>
      </c>
      <c r="E86" s="93">
        <f>'[1]б-4'!E86</f>
        <v>0</v>
      </c>
      <c r="F86" s="89" t="e">
        <f t="shared" si="3"/>
        <v>#DIV/0!</v>
      </c>
      <c r="G86" s="89">
        <f t="shared" si="4"/>
        <v>0</v>
      </c>
    </row>
    <row r="87" spans="1:7" ht="15.75" hidden="1" customHeight="1" outlineLevel="1">
      <c r="A87" s="109"/>
      <c r="B87" s="111"/>
      <c r="C87" s="92"/>
      <c r="D87" s="93">
        <f>'[1]б-4'!D87</f>
        <v>0</v>
      </c>
      <c r="E87" s="93">
        <f>'[1]б-4'!E87</f>
        <v>0</v>
      </c>
      <c r="F87" s="89" t="e">
        <f t="shared" si="3"/>
        <v>#DIV/0!</v>
      </c>
      <c r="G87" s="89">
        <f t="shared" si="4"/>
        <v>0</v>
      </c>
    </row>
    <row r="88" spans="1:7" ht="15.75" hidden="1" customHeight="1" outlineLevel="1">
      <c r="A88" s="109"/>
      <c r="B88" s="111"/>
      <c r="C88" s="92"/>
      <c r="D88" s="93">
        <f>'[1]б-4'!D88</f>
        <v>0</v>
      </c>
      <c r="E88" s="93">
        <f>'[1]б-4'!E88</f>
        <v>0</v>
      </c>
      <c r="F88" s="89" t="e">
        <f t="shared" si="3"/>
        <v>#DIV/0!</v>
      </c>
      <c r="G88" s="89">
        <f t="shared" si="4"/>
        <v>0</v>
      </c>
    </row>
    <row r="89" spans="1:7" ht="15.75" customHeight="1" collapsed="1">
      <c r="A89" s="109" t="s">
        <v>167</v>
      </c>
      <c r="B89" s="111" t="s">
        <v>168</v>
      </c>
      <c r="C89" s="92">
        <v>187.1</v>
      </c>
      <c r="D89" s="93">
        <f>'[1]б-4'!D89</f>
        <v>47.3</v>
      </c>
      <c r="E89" s="93">
        <f>'[1]б-4'!E89</f>
        <v>49.3</v>
      </c>
      <c r="F89" s="89">
        <f t="shared" si="3"/>
        <v>104.22832980972517</v>
      </c>
      <c r="G89" s="89">
        <f t="shared" si="4"/>
        <v>2</v>
      </c>
    </row>
    <row r="90" spans="1:7" ht="15.75" hidden="1" outlineLevel="1">
      <c r="A90" s="109"/>
      <c r="B90" s="111"/>
      <c r="C90" s="92"/>
      <c r="D90" s="93">
        <f>'[1]б-4'!D90</f>
        <v>0</v>
      </c>
      <c r="E90" s="93">
        <f>'[1]б-4'!E90</f>
        <v>0</v>
      </c>
      <c r="F90" s="89" t="e">
        <f t="shared" si="3"/>
        <v>#DIV/0!</v>
      </c>
      <c r="G90" s="89">
        <f t="shared" si="4"/>
        <v>0</v>
      </c>
    </row>
    <row r="91" spans="1:7" ht="15.75" hidden="1" outlineLevel="1">
      <c r="A91" s="109"/>
      <c r="B91" s="111"/>
      <c r="C91" s="92"/>
      <c r="D91" s="93">
        <f>'[1]б-4'!D91</f>
        <v>0</v>
      </c>
      <c r="E91" s="93">
        <f>'[1]б-4'!E91</f>
        <v>0</v>
      </c>
      <c r="F91" s="89" t="e">
        <f t="shared" si="3"/>
        <v>#DIV/0!</v>
      </c>
      <c r="G91" s="89">
        <f t="shared" si="4"/>
        <v>0</v>
      </c>
    </row>
    <row r="92" spans="1:7" ht="15.75" hidden="1" outlineLevel="1">
      <c r="A92" s="109"/>
      <c r="B92" s="111"/>
      <c r="C92" s="92"/>
      <c r="D92" s="93">
        <f>'[1]б-4'!D92</f>
        <v>0</v>
      </c>
      <c r="E92" s="93">
        <f>'[1]б-4'!E92</f>
        <v>0</v>
      </c>
      <c r="F92" s="89" t="e">
        <f t="shared" si="3"/>
        <v>#DIV/0!</v>
      </c>
      <c r="G92" s="89">
        <f t="shared" si="4"/>
        <v>0</v>
      </c>
    </row>
    <row r="93" spans="1:7" ht="15.75" hidden="1" outlineLevel="1">
      <c r="A93" s="109"/>
      <c r="B93" s="111"/>
      <c r="C93" s="92"/>
      <c r="D93" s="93">
        <f>'[1]б-4'!D93</f>
        <v>0</v>
      </c>
      <c r="E93" s="93">
        <f>'[1]б-4'!E93</f>
        <v>0</v>
      </c>
      <c r="F93" s="89" t="e">
        <f t="shared" si="3"/>
        <v>#DIV/0!</v>
      </c>
      <c r="G93" s="89">
        <f t="shared" si="4"/>
        <v>0</v>
      </c>
    </row>
    <row r="94" spans="1:7" ht="15.75" collapsed="1">
      <c r="A94" s="109" t="s">
        <v>169</v>
      </c>
      <c r="B94" s="111" t="s">
        <v>170</v>
      </c>
      <c r="C94" s="92">
        <v>98</v>
      </c>
      <c r="D94" s="93">
        <f>'[1]б-4'!D94</f>
        <v>0.2</v>
      </c>
      <c r="E94" s="93">
        <f>'[1]б-4'!E94</f>
        <v>50.8</v>
      </c>
      <c r="F94" s="89">
        <f t="shared" si="3"/>
        <v>25399.999999999996</v>
      </c>
      <c r="G94" s="89">
        <f t="shared" si="4"/>
        <v>50.599999999999994</v>
      </c>
    </row>
    <row r="95" spans="1:7" ht="15.75" hidden="1" outlineLevel="1">
      <c r="A95" s="109"/>
      <c r="B95" s="111"/>
      <c r="C95" s="92"/>
      <c r="D95" s="93">
        <f>'[1]б-4'!D95</f>
        <v>0</v>
      </c>
      <c r="E95" s="93">
        <f>'[1]б-4'!E95</f>
        <v>0</v>
      </c>
      <c r="F95" s="89" t="e">
        <f t="shared" si="3"/>
        <v>#DIV/0!</v>
      </c>
      <c r="G95" s="89">
        <f t="shared" si="4"/>
        <v>0</v>
      </c>
    </row>
    <row r="96" spans="1:7" ht="15.75" hidden="1" outlineLevel="1">
      <c r="A96" s="109"/>
      <c r="B96" s="111"/>
      <c r="C96" s="92"/>
      <c r="D96" s="93">
        <f>'[1]б-4'!D96</f>
        <v>0</v>
      </c>
      <c r="E96" s="93">
        <f>'[1]б-4'!E96</f>
        <v>0</v>
      </c>
      <c r="F96" s="89" t="e">
        <f t="shared" si="3"/>
        <v>#DIV/0!</v>
      </c>
      <c r="G96" s="89">
        <f t="shared" si="4"/>
        <v>0</v>
      </c>
    </row>
    <row r="97" spans="1:7" ht="15.75" hidden="1" outlineLevel="1">
      <c r="A97" s="109"/>
      <c r="B97" s="111"/>
      <c r="C97" s="92"/>
      <c r="D97" s="93">
        <f>'[1]б-4'!D97</f>
        <v>0</v>
      </c>
      <c r="E97" s="93">
        <f>'[1]б-4'!E97</f>
        <v>0</v>
      </c>
      <c r="F97" s="89" t="e">
        <f t="shared" si="3"/>
        <v>#DIV/0!</v>
      </c>
      <c r="G97" s="89">
        <f t="shared" si="4"/>
        <v>0</v>
      </c>
    </row>
    <row r="98" spans="1:7" ht="15.75" hidden="1" outlineLevel="1">
      <c r="A98" s="109"/>
      <c r="B98" s="111"/>
      <c r="C98" s="92"/>
      <c r="D98" s="93">
        <f>'[1]б-4'!D98</f>
        <v>0</v>
      </c>
      <c r="E98" s="93">
        <f>'[1]б-4'!E98</f>
        <v>0</v>
      </c>
      <c r="F98" s="89" t="e">
        <f t="shared" si="3"/>
        <v>#DIV/0!</v>
      </c>
      <c r="G98" s="89">
        <f t="shared" si="4"/>
        <v>0</v>
      </c>
    </row>
    <row r="99" spans="1:7" ht="15.75" collapsed="1">
      <c r="A99" s="109" t="s">
        <v>171</v>
      </c>
      <c r="B99" s="111" t="s">
        <v>172</v>
      </c>
      <c r="C99" s="92">
        <v>25.2</v>
      </c>
      <c r="D99" s="93">
        <f>'[1]б-4'!D99</f>
        <v>7</v>
      </c>
      <c r="E99" s="93">
        <f>'[1]б-4'!E99</f>
        <v>0</v>
      </c>
      <c r="F99" s="89">
        <f t="shared" si="3"/>
        <v>0</v>
      </c>
      <c r="G99" s="89">
        <f t="shared" si="4"/>
        <v>-7</v>
      </c>
    </row>
    <row r="100" spans="1:7" ht="15.75" hidden="1" outlineLevel="1">
      <c r="A100" s="109"/>
      <c r="B100" s="111"/>
      <c r="C100" s="92"/>
      <c r="D100" s="93">
        <f>'[1]б-4'!D100</f>
        <v>0</v>
      </c>
      <c r="E100" s="93">
        <f>'[1]б-4'!E100</f>
        <v>0</v>
      </c>
      <c r="F100" s="89" t="e">
        <f t="shared" si="3"/>
        <v>#DIV/0!</v>
      </c>
      <c r="G100" s="89">
        <f t="shared" si="4"/>
        <v>0</v>
      </c>
    </row>
    <row r="101" spans="1:7" ht="15.75" hidden="1" outlineLevel="1">
      <c r="A101" s="109"/>
      <c r="B101" s="111"/>
      <c r="C101" s="92"/>
      <c r="D101" s="93">
        <f>'[1]б-4'!D101</f>
        <v>0</v>
      </c>
      <c r="E101" s="93">
        <f>'[1]б-4'!E101</f>
        <v>0</v>
      </c>
      <c r="F101" s="89" t="e">
        <f t="shared" si="3"/>
        <v>#DIV/0!</v>
      </c>
      <c r="G101" s="89">
        <f t="shared" si="4"/>
        <v>0</v>
      </c>
    </row>
    <row r="102" spans="1:7" ht="15.75" hidden="1" outlineLevel="1">
      <c r="A102" s="109"/>
      <c r="B102" s="111"/>
      <c r="C102" s="92"/>
      <c r="D102" s="93">
        <f>'[1]б-4'!D102</f>
        <v>0</v>
      </c>
      <c r="E102" s="93">
        <f>'[1]б-4'!E102</f>
        <v>0</v>
      </c>
      <c r="F102" s="89" t="e">
        <f t="shared" si="3"/>
        <v>#DIV/0!</v>
      </c>
      <c r="G102" s="89">
        <f t="shared" si="4"/>
        <v>0</v>
      </c>
    </row>
    <row r="103" spans="1:7" ht="15.75" hidden="1" outlineLevel="1">
      <c r="A103" s="109"/>
      <c r="B103" s="111"/>
      <c r="C103" s="92"/>
      <c r="D103" s="93">
        <f>'[1]б-4'!D103</f>
        <v>0</v>
      </c>
      <c r="E103" s="93">
        <f>'[1]б-4'!E103</f>
        <v>0</v>
      </c>
      <c r="F103" s="89" t="e">
        <f t="shared" si="3"/>
        <v>#DIV/0!</v>
      </c>
      <c r="G103" s="89">
        <f t="shared" si="4"/>
        <v>0</v>
      </c>
    </row>
    <row r="104" spans="1:7" ht="15.75" hidden="1" outlineLevel="1">
      <c r="A104" s="109"/>
      <c r="B104" s="111"/>
      <c r="C104" s="92"/>
      <c r="D104" s="93">
        <f>'[1]б-4'!D104</f>
        <v>0</v>
      </c>
      <c r="E104" s="93">
        <f>'[1]б-4'!E104</f>
        <v>0</v>
      </c>
      <c r="F104" s="89" t="e">
        <f t="shared" si="3"/>
        <v>#DIV/0!</v>
      </c>
      <c r="G104" s="89">
        <f t="shared" si="4"/>
        <v>0</v>
      </c>
    </row>
    <row r="105" spans="1:7" ht="15.75" collapsed="1">
      <c r="A105" s="109" t="s">
        <v>173</v>
      </c>
      <c r="B105" s="111" t="s">
        <v>174</v>
      </c>
      <c r="C105" s="92">
        <v>89</v>
      </c>
      <c r="D105" s="93">
        <f>'[1]б-4'!D105</f>
        <v>9.6999999999999993</v>
      </c>
      <c r="E105" s="93">
        <f>'[1]б-4'!E105</f>
        <v>33.200000000000003</v>
      </c>
      <c r="F105" s="89">
        <f t="shared" si="3"/>
        <v>342.26804123711349</v>
      </c>
      <c r="G105" s="89">
        <f t="shared" si="4"/>
        <v>23.500000000000004</v>
      </c>
    </row>
    <row r="106" spans="1:7" ht="15.75" hidden="1" outlineLevel="1">
      <c r="A106" s="109"/>
      <c r="B106" s="111"/>
      <c r="C106" s="92"/>
      <c r="D106" s="93">
        <f>'[1]б-4'!D106</f>
        <v>0</v>
      </c>
      <c r="E106" s="93">
        <f>'[1]б-4'!E106</f>
        <v>0</v>
      </c>
      <c r="F106" s="89" t="e">
        <f t="shared" si="3"/>
        <v>#DIV/0!</v>
      </c>
      <c r="G106" s="89">
        <f t="shared" si="4"/>
        <v>0</v>
      </c>
    </row>
    <row r="107" spans="1:7" ht="15.75" hidden="1" outlineLevel="1">
      <c r="A107" s="109"/>
      <c r="B107" s="111"/>
      <c r="C107" s="92"/>
      <c r="D107" s="93">
        <f>'[1]б-4'!D107</f>
        <v>0</v>
      </c>
      <c r="E107" s="93">
        <f>'[1]б-4'!E107</f>
        <v>0</v>
      </c>
      <c r="F107" s="89" t="e">
        <f t="shared" si="3"/>
        <v>#DIV/0!</v>
      </c>
      <c r="G107" s="89">
        <f t="shared" si="4"/>
        <v>0</v>
      </c>
    </row>
    <row r="108" spans="1:7" ht="15.75" hidden="1" outlineLevel="1">
      <c r="A108" s="109"/>
      <c r="B108" s="111"/>
      <c r="C108" s="92"/>
      <c r="D108" s="93">
        <f>'[1]б-4'!D108</f>
        <v>0</v>
      </c>
      <c r="E108" s="93">
        <f>'[1]б-4'!E108</f>
        <v>0</v>
      </c>
      <c r="F108" s="89" t="e">
        <f t="shared" si="3"/>
        <v>#DIV/0!</v>
      </c>
      <c r="G108" s="89">
        <f t="shared" si="4"/>
        <v>0</v>
      </c>
    </row>
    <row r="109" spans="1:7" ht="15.75" collapsed="1">
      <c r="A109" s="109" t="s">
        <v>175</v>
      </c>
      <c r="B109" s="91" t="s">
        <v>176</v>
      </c>
      <c r="C109" s="92">
        <v>0</v>
      </c>
      <c r="D109" s="93">
        <f>'[1]б-4'!D109</f>
        <v>0</v>
      </c>
      <c r="E109" s="93">
        <f>'[1]б-4'!E109</f>
        <v>0</v>
      </c>
      <c r="F109" s="89">
        <v>0</v>
      </c>
      <c r="G109" s="89">
        <f t="shared" si="4"/>
        <v>0</v>
      </c>
    </row>
    <row r="110" spans="1:7" ht="15.75" collapsed="1">
      <c r="A110" s="109" t="s">
        <v>177</v>
      </c>
      <c r="B110" s="91" t="s">
        <v>178</v>
      </c>
      <c r="C110" s="92">
        <v>0</v>
      </c>
      <c r="D110" s="93">
        <f>'[1]б-4'!D110</f>
        <v>0</v>
      </c>
      <c r="E110" s="93">
        <f>'[1]б-4'!E110</f>
        <v>47.7</v>
      </c>
      <c r="F110" s="89">
        <v>0</v>
      </c>
      <c r="G110" s="89">
        <f t="shared" si="4"/>
        <v>47.7</v>
      </c>
    </row>
    <row r="111" spans="1:7" ht="15.75" hidden="1" outlineLevel="1">
      <c r="A111" s="109"/>
      <c r="B111" s="91"/>
      <c r="C111" s="92"/>
      <c r="D111" s="93">
        <f>'[1]б-4'!D111</f>
        <v>0</v>
      </c>
      <c r="E111" s="93">
        <f>'[1]б-4'!E111</f>
        <v>0</v>
      </c>
      <c r="F111" s="89" t="e">
        <f t="shared" si="3"/>
        <v>#DIV/0!</v>
      </c>
      <c r="G111" s="89">
        <f t="shared" si="4"/>
        <v>0</v>
      </c>
    </row>
    <row r="112" spans="1:7" ht="15.75" hidden="1" outlineLevel="1">
      <c r="A112" s="109"/>
      <c r="B112" s="91"/>
      <c r="C112" s="92"/>
      <c r="D112" s="93">
        <f>'[1]б-4'!D112</f>
        <v>0</v>
      </c>
      <c r="E112" s="93">
        <f>'[1]б-4'!E112</f>
        <v>0</v>
      </c>
      <c r="F112" s="89" t="e">
        <f t="shared" si="3"/>
        <v>#DIV/0!</v>
      </c>
      <c r="G112" s="89">
        <f t="shared" si="4"/>
        <v>0</v>
      </c>
    </row>
    <row r="113" spans="1:28" ht="15.75" hidden="1" outlineLevel="1">
      <c r="A113" s="109"/>
      <c r="B113" s="91"/>
      <c r="C113" s="92"/>
      <c r="D113" s="93">
        <f>'[1]б-4'!D113</f>
        <v>0</v>
      </c>
      <c r="E113" s="93">
        <f>'[1]б-4'!E113</f>
        <v>0</v>
      </c>
      <c r="F113" s="89" t="e">
        <f t="shared" si="3"/>
        <v>#DIV/0!</v>
      </c>
      <c r="G113" s="89">
        <f t="shared" si="4"/>
        <v>0</v>
      </c>
    </row>
    <row r="114" spans="1:28" ht="15.75" hidden="1" outlineLevel="1">
      <c r="A114" s="109"/>
      <c r="B114" s="91"/>
      <c r="C114" s="92"/>
      <c r="D114" s="93">
        <f>'[1]б-4'!D114</f>
        <v>0</v>
      </c>
      <c r="E114" s="93">
        <f>'[1]б-4'!E114</f>
        <v>0</v>
      </c>
      <c r="F114" s="89" t="e">
        <f t="shared" si="3"/>
        <v>#DIV/0!</v>
      </c>
      <c r="G114" s="89">
        <f t="shared" si="4"/>
        <v>0</v>
      </c>
    </row>
    <row r="115" spans="1:28" ht="15.75" hidden="1" outlineLevel="1">
      <c r="A115" s="109"/>
      <c r="B115" s="91"/>
      <c r="C115" s="92"/>
      <c r="D115" s="93">
        <f>'[1]б-4'!D115</f>
        <v>0</v>
      </c>
      <c r="E115" s="93">
        <f>'[1]б-4'!E115</f>
        <v>0</v>
      </c>
      <c r="F115" s="89" t="e">
        <f t="shared" si="3"/>
        <v>#DIV/0!</v>
      </c>
      <c r="G115" s="89">
        <f t="shared" si="4"/>
        <v>0</v>
      </c>
    </row>
    <row r="116" spans="1:28" ht="15.75" collapsed="1">
      <c r="A116" s="105" t="s">
        <v>179</v>
      </c>
      <c r="B116" s="112" t="s">
        <v>180</v>
      </c>
      <c r="C116" s="108">
        <f t="shared" ref="C116" si="5">C117+C122</f>
        <v>30002.399999999998</v>
      </c>
      <c r="D116" s="89">
        <f>'[1]б-4'!D116</f>
        <v>9010.2000000000007</v>
      </c>
      <c r="E116" s="89">
        <f>'[1]б-4'!E116</f>
        <v>6576.3000000000011</v>
      </c>
      <c r="F116" s="89">
        <f t="shared" si="3"/>
        <v>72.98728108144104</v>
      </c>
      <c r="G116" s="89">
        <f t="shared" si="4"/>
        <v>-2433.8999999999996</v>
      </c>
    </row>
    <row r="117" spans="1:28" s="106" customFormat="1" ht="15.75" collapsed="1">
      <c r="A117" s="109" t="s">
        <v>181</v>
      </c>
      <c r="B117" s="91" t="s">
        <v>182</v>
      </c>
      <c r="C117" s="92">
        <v>26735</v>
      </c>
      <c r="D117" s="93">
        <f>'[1]б-4'!D117</f>
        <v>8174.1</v>
      </c>
      <c r="E117" s="93">
        <f>'[1]б-4'!E117</f>
        <v>5944.3000000000011</v>
      </c>
      <c r="F117" s="89">
        <f t="shared" si="3"/>
        <v>72.721155845903539</v>
      </c>
      <c r="G117" s="89">
        <f t="shared" si="4"/>
        <v>-2229.7999999999993</v>
      </c>
    </row>
    <row r="118" spans="1:28" ht="15.75" hidden="1" outlineLevel="1">
      <c r="A118" s="113" t="s">
        <v>183</v>
      </c>
      <c r="B118" s="99" t="s">
        <v>184</v>
      </c>
      <c r="C118" s="92">
        <v>0</v>
      </c>
      <c r="D118" s="93">
        <f>'[1]б-4'!D118</f>
        <v>0</v>
      </c>
      <c r="E118" s="93">
        <f>'[1]б-4'!E118</f>
        <v>3194.8999999999996</v>
      </c>
      <c r="F118" s="89" t="e">
        <f t="shared" si="3"/>
        <v>#DIV/0!</v>
      </c>
      <c r="G118" s="89">
        <f t="shared" si="4"/>
        <v>3194.8999999999996</v>
      </c>
    </row>
    <row r="119" spans="1:28" ht="15.75" hidden="1" outlineLevel="1">
      <c r="A119" s="113" t="s">
        <v>185</v>
      </c>
      <c r="B119" s="99" t="s">
        <v>186</v>
      </c>
      <c r="C119" s="92">
        <v>0</v>
      </c>
      <c r="D119" s="93">
        <f>'[1]б-4'!D119</f>
        <v>0</v>
      </c>
      <c r="E119" s="93">
        <f>'[1]б-4'!E119</f>
        <v>1179.6999999999998</v>
      </c>
      <c r="F119" s="89" t="e">
        <f t="shared" si="3"/>
        <v>#DIV/0!</v>
      </c>
      <c r="G119" s="89">
        <f t="shared" si="4"/>
        <v>1179.6999999999998</v>
      </c>
    </row>
    <row r="120" spans="1:28" ht="15.75" hidden="1" outlineLevel="1">
      <c r="A120" s="113" t="s">
        <v>187</v>
      </c>
      <c r="B120" s="99" t="s">
        <v>188</v>
      </c>
      <c r="C120" s="92">
        <v>0</v>
      </c>
      <c r="D120" s="93">
        <f>'[1]б-4'!D120</f>
        <v>0</v>
      </c>
      <c r="E120" s="93">
        <f>'[1]б-4'!E120</f>
        <v>659.8</v>
      </c>
      <c r="F120" s="89" t="e">
        <f t="shared" si="3"/>
        <v>#DIV/0!</v>
      </c>
      <c r="G120" s="89">
        <f t="shared" si="4"/>
        <v>659.8</v>
      </c>
    </row>
    <row r="121" spans="1:28" ht="15.75" hidden="1" outlineLevel="1">
      <c r="A121" s="113" t="s">
        <v>189</v>
      </c>
      <c r="B121" s="99" t="s">
        <v>190</v>
      </c>
      <c r="C121" s="92">
        <v>0</v>
      </c>
      <c r="D121" s="93">
        <f>'[1]б-4'!D121</f>
        <v>0</v>
      </c>
      <c r="E121" s="93">
        <f>'[1]б-4'!E121</f>
        <v>909.90000000000009</v>
      </c>
      <c r="F121" s="89" t="e">
        <f t="shared" si="3"/>
        <v>#DIV/0!</v>
      </c>
      <c r="G121" s="89">
        <f t="shared" si="4"/>
        <v>909.90000000000009</v>
      </c>
    </row>
    <row r="122" spans="1:28" ht="15.75" collapsed="1">
      <c r="A122" s="109" t="s">
        <v>191</v>
      </c>
      <c r="B122" s="91" t="s">
        <v>192</v>
      </c>
      <c r="C122" s="92">
        <v>3267.3999999999992</v>
      </c>
      <c r="D122" s="93">
        <f>'[1]б-4'!D122</f>
        <v>836.09999999999991</v>
      </c>
      <c r="E122" s="93">
        <f>'[1]б-4'!E122</f>
        <v>632</v>
      </c>
      <c r="F122" s="89">
        <f t="shared" si="3"/>
        <v>75.589044372682707</v>
      </c>
      <c r="G122" s="89">
        <f t="shared" si="4"/>
        <v>-204.09999999999991</v>
      </c>
    </row>
    <row r="123" spans="1:28" s="106" customFormat="1" ht="15.75" hidden="1" outlineLevel="1">
      <c r="A123" s="113" t="s">
        <v>193</v>
      </c>
      <c r="B123" s="99" t="s">
        <v>184</v>
      </c>
      <c r="C123" s="92">
        <v>0</v>
      </c>
      <c r="D123" s="93">
        <f>'[1]б-4'!D123</f>
        <v>0</v>
      </c>
      <c r="E123" s="93">
        <f>'[1]б-4'!E123</f>
        <v>271</v>
      </c>
      <c r="F123" s="89" t="e">
        <f t="shared" si="3"/>
        <v>#DIV/0!</v>
      </c>
      <c r="G123" s="89">
        <f t="shared" si="4"/>
        <v>271</v>
      </c>
    </row>
    <row r="124" spans="1:28" s="106" customFormat="1" ht="15.75" hidden="1" outlineLevel="1">
      <c r="A124" s="113" t="s">
        <v>194</v>
      </c>
      <c r="B124" s="99" t="s">
        <v>186</v>
      </c>
      <c r="C124" s="92">
        <v>0</v>
      </c>
      <c r="D124" s="93">
        <f>'[1]б-4'!D124</f>
        <v>0</v>
      </c>
      <c r="E124" s="93">
        <f>'[1]б-4'!E124</f>
        <v>0</v>
      </c>
      <c r="F124" s="89" t="e">
        <f t="shared" si="3"/>
        <v>#DIV/0!</v>
      </c>
      <c r="G124" s="89">
        <f t="shared" si="4"/>
        <v>0</v>
      </c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Y124" s="114"/>
      <c r="Z124" s="114"/>
    </row>
    <row r="125" spans="1:28" ht="15.75" hidden="1" outlineLevel="1">
      <c r="A125" s="113" t="s">
        <v>195</v>
      </c>
      <c r="B125" s="99" t="s">
        <v>188</v>
      </c>
      <c r="C125" s="92">
        <v>0</v>
      </c>
      <c r="D125" s="93">
        <f>'[1]б-4'!D125</f>
        <v>0</v>
      </c>
      <c r="E125" s="93">
        <f>'[1]б-4'!E125</f>
        <v>0</v>
      </c>
      <c r="F125" s="89" t="e">
        <f t="shared" si="3"/>
        <v>#DIV/0!</v>
      </c>
      <c r="G125" s="89">
        <f t="shared" si="4"/>
        <v>0</v>
      </c>
      <c r="I125" s="115"/>
      <c r="J125" s="115"/>
      <c r="K125" s="115"/>
      <c r="L125" s="115"/>
      <c r="M125" s="115"/>
      <c r="N125" s="115"/>
      <c r="O125" s="115"/>
      <c r="P125" s="75"/>
      <c r="Q125" s="75"/>
      <c r="R125" s="75"/>
      <c r="S125" s="75"/>
      <c r="U125" s="116"/>
      <c r="V125" s="82"/>
      <c r="W125" s="82"/>
      <c r="Z125" s="116"/>
      <c r="AA125" s="82"/>
      <c r="AB125" s="82"/>
    </row>
    <row r="126" spans="1:28" ht="15.75" hidden="1" outlineLevel="1">
      <c r="A126" s="113" t="s">
        <v>196</v>
      </c>
      <c r="B126" s="99" t="s">
        <v>190</v>
      </c>
      <c r="C126" s="92">
        <v>0</v>
      </c>
      <c r="D126" s="93">
        <f>'[1]б-4'!D126</f>
        <v>0</v>
      </c>
      <c r="E126" s="93">
        <f>'[1]б-4'!E126</f>
        <v>361</v>
      </c>
      <c r="F126" s="89" t="e">
        <f t="shared" si="3"/>
        <v>#DIV/0!</v>
      </c>
      <c r="G126" s="89">
        <f t="shared" si="4"/>
        <v>361</v>
      </c>
      <c r="H126" s="116"/>
      <c r="I126" s="115"/>
      <c r="J126" s="115"/>
      <c r="K126" s="115"/>
      <c r="L126" s="115"/>
      <c r="M126" s="115"/>
      <c r="N126" s="115"/>
      <c r="O126" s="115"/>
      <c r="P126" s="75"/>
      <c r="Q126" s="75"/>
      <c r="R126" s="75"/>
      <c r="S126" s="75"/>
      <c r="T126" s="75"/>
      <c r="U126" s="75"/>
      <c r="V126" s="82"/>
      <c r="W126" s="82"/>
      <c r="Z126" s="75"/>
      <c r="AA126" s="82"/>
      <c r="AB126" s="82"/>
    </row>
    <row r="127" spans="1:28" ht="15.75" collapsed="1">
      <c r="A127" s="105" t="s">
        <v>197</v>
      </c>
      <c r="B127" s="107" t="s">
        <v>198</v>
      </c>
      <c r="C127" s="117">
        <f t="shared" ref="C127" si="6">C128+C132+C136</f>
        <v>883.99999999999989</v>
      </c>
      <c r="D127" s="89">
        <f>'[1]б-4'!D127</f>
        <v>231.39999999999998</v>
      </c>
      <c r="E127" s="89">
        <f>'[1]б-4'!E127</f>
        <v>117.6</v>
      </c>
      <c r="F127" s="89">
        <f t="shared" si="3"/>
        <v>50.821089023336221</v>
      </c>
      <c r="G127" s="89">
        <f t="shared" si="4"/>
        <v>-113.79999999999998</v>
      </c>
      <c r="H127" s="116"/>
      <c r="I127" s="115"/>
      <c r="J127" s="115"/>
      <c r="K127" s="115"/>
      <c r="L127" s="115"/>
      <c r="M127" s="115"/>
      <c r="N127" s="115"/>
      <c r="O127" s="115"/>
      <c r="P127" s="75"/>
      <c r="Q127" s="75"/>
      <c r="R127" s="75"/>
      <c r="S127" s="75"/>
      <c r="T127" s="75"/>
      <c r="U127" s="75"/>
      <c r="V127" s="82"/>
      <c r="W127" s="82"/>
      <c r="Z127" s="75"/>
      <c r="AA127" s="82"/>
      <c r="AB127" s="82"/>
    </row>
    <row r="128" spans="1:28" ht="15.75" hidden="1" outlineLevel="1">
      <c r="A128" s="109" t="s">
        <v>199</v>
      </c>
      <c r="B128" s="110" t="s">
        <v>200</v>
      </c>
      <c r="C128" s="92">
        <v>435.5</v>
      </c>
      <c r="D128" s="93">
        <f>'[1]б-4'!D128</f>
        <v>118.69999999999999</v>
      </c>
      <c r="E128" s="93">
        <f>'[1]б-4'!E128</f>
        <v>35.200000000000003</v>
      </c>
      <c r="F128" s="89">
        <f t="shared" si="3"/>
        <v>29.654591406908175</v>
      </c>
      <c r="G128" s="89">
        <f t="shared" si="4"/>
        <v>-83.499999999999986</v>
      </c>
      <c r="H128" s="116"/>
      <c r="I128" s="115"/>
      <c r="J128" s="115"/>
      <c r="K128" s="115"/>
      <c r="L128" s="115"/>
      <c r="M128" s="115"/>
      <c r="N128" s="115"/>
      <c r="O128" s="115"/>
      <c r="P128" s="75"/>
      <c r="Q128" s="75"/>
      <c r="R128" s="75"/>
      <c r="S128" s="75"/>
      <c r="T128" s="75"/>
      <c r="U128" s="75"/>
      <c r="V128" s="82"/>
      <c r="W128" s="82"/>
      <c r="Z128" s="75"/>
      <c r="AA128" s="82"/>
      <c r="AB128" s="82"/>
    </row>
    <row r="129" spans="1:28" ht="15.75" hidden="1" outlineLevel="1">
      <c r="A129" s="113" t="s">
        <v>201</v>
      </c>
      <c r="B129" s="118" t="s">
        <v>184</v>
      </c>
      <c r="C129" s="92">
        <v>0</v>
      </c>
      <c r="D129" s="93">
        <f>'[1]б-4'!D129</f>
        <v>0</v>
      </c>
      <c r="E129" s="93">
        <f>'[1]б-4'!E129</f>
        <v>35</v>
      </c>
      <c r="F129" s="89" t="e">
        <f t="shared" si="3"/>
        <v>#DIV/0!</v>
      </c>
      <c r="G129" s="89">
        <f t="shared" si="4"/>
        <v>35</v>
      </c>
      <c r="H129" s="116"/>
      <c r="I129" s="115"/>
      <c r="J129" s="115"/>
      <c r="K129" s="115"/>
      <c r="L129" s="115"/>
      <c r="M129" s="115"/>
      <c r="N129" s="115"/>
      <c r="O129" s="115"/>
      <c r="P129" s="75"/>
      <c r="Q129" s="75"/>
      <c r="R129" s="75"/>
      <c r="S129" s="75"/>
      <c r="T129" s="75"/>
      <c r="U129" s="75"/>
      <c r="V129" s="82"/>
      <c r="W129" s="82"/>
      <c r="Z129" s="75"/>
      <c r="AA129" s="82"/>
      <c r="AB129" s="82"/>
    </row>
    <row r="130" spans="1:28" ht="15.75" hidden="1" outlineLevel="1">
      <c r="A130" s="113" t="s">
        <v>202</v>
      </c>
      <c r="B130" s="118" t="s">
        <v>186</v>
      </c>
      <c r="C130" s="92">
        <v>0</v>
      </c>
      <c r="D130" s="93">
        <f>'[1]б-4'!D130</f>
        <v>0</v>
      </c>
      <c r="E130" s="93">
        <f>'[1]б-4'!E130</f>
        <v>0</v>
      </c>
      <c r="F130" s="89" t="e">
        <f t="shared" si="3"/>
        <v>#DIV/0!</v>
      </c>
      <c r="G130" s="89">
        <f t="shared" si="4"/>
        <v>0</v>
      </c>
      <c r="H130" s="116"/>
      <c r="I130" s="115"/>
      <c r="J130" s="115"/>
      <c r="K130" s="115"/>
      <c r="L130" s="115"/>
      <c r="M130" s="115"/>
      <c r="N130" s="115"/>
      <c r="O130" s="115"/>
      <c r="P130" s="75"/>
      <c r="Q130" s="75"/>
      <c r="R130" s="75"/>
      <c r="S130" s="75"/>
      <c r="T130" s="75"/>
      <c r="U130" s="75"/>
      <c r="V130" s="82"/>
      <c r="W130" s="82"/>
      <c r="Z130" s="75"/>
      <c r="AA130" s="82"/>
      <c r="AB130" s="82"/>
    </row>
    <row r="131" spans="1:28" ht="15.75" hidden="1" outlineLevel="1">
      <c r="A131" s="113" t="s">
        <v>203</v>
      </c>
      <c r="B131" s="118" t="s">
        <v>190</v>
      </c>
      <c r="C131" s="92">
        <v>0</v>
      </c>
      <c r="D131" s="93">
        <f>'[1]б-4'!D131</f>
        <v>0</v>
      </c>
      <c r="E131" s="93">
        <f>'[1]б-4'!E131</f>
        <v>0.2</v>
      </c>
      <c r="F131" s="89" t="e">
        <f t="shared" si="3"/>
        <v>#DIV/0!</v>
      </c>
      <c r="G131" s="89">
        <f t="shared" si="4"/>
        <v>0.2</v>
      </c>
      <c r="H131" s="116"/>
      <c r="I131" s="115"/>
      <c r="J131" s="115"/>
      <c r="K131" s="115"/>
      <c r="L131" s="115"/>
      <c r="M131" s="115"/>
      <c r="N131" s="115"/>
      <c r="O131" s="115"/>
      <c r="P131" s="75"/>
      <c r="Q131" s="75"/>
      <c r="R131" s="75"/>
      <c r="S131" s="75"/>
      <c r="T131" s="75"/>
      <c r="U131" s="75"/>
      <c r="V131" s="82"/>
      <c r="W131" s="82"/>
      <c r="Z131" s="75"/>
      <c r="AA131" s="82"/>
      <c r="AB131" s="82"/>
    </row>
    <row r="132" spans="1:28" ht="15.75" hidden="1" outlineLevel="1">
      <c r="A132" s="109" t="s">
        <v>204</v>
      </c>
      <c r="B132" s="110" t="s">
        <v>205</v>
      </c>
      <c r="C132" s="92">
        <v>425.59999999999997</v>
      </c>
      <c r="D132" s="93">
        <f>'[1]б-4'!D132</f>
        <v>107.69999999999999</v>
      </c>
      <c r="E132" s="93">
        <f>'[1]б-4'!E132</f>
        <v>81.599999999999994</v>
      </c>
      <c r="F132" s="89">
        <f t="shared" si="3"/>
        <v>75.766016713091915</v>
      </c>
      <c r="G132" s="89">
        <f t="shared" si="4"/>
        <v>-26.099999999999994</v>
      </c>
      <c r="H132" s="116"/>
      <c r="I132" s="115"/>
      <c r="J132" s="115"/>
      <c r="K132" s="115"/>
      <c r="L132" s="115"/>
      <c r="M132" s="115"/>
      <c r="N132" s="115"/>
      <c r="O132" s="115"/>
      <c r="P132" s="75"/>
      <c r="Q132" s="75"/>
      <c r="R132" s="75"/>
      <c r="S132" s="75"/>
      <c r="T132" s="75"/>
      <c r="U132" s="75"/>
      <c r="V132" s="82"/>
      <c r="W132" s="82"/>
      <c r="Z132" s="75"/>
      <c r="AA132" s="82"/>
      <c r="AB132" s="82"/>
    </row>
    <row r="133" spans="1:28" ht="15.75" hidden="1" outlineLevel="1">
      <c r="A133" s="113" t="s">
        <v>206</v>
      </c>
      <c r="B133" s="118" t="s">
        <v>184</v>
      </c>
      <c r="C133" s="92">
        <v>0</v>
      </c>
      <c r="D133" s="93">
        <f>'[1]б-4'!D133</f>
        <v>0</v>
      </c>
      <c r="E133" s="93">
        <f>'[1]б-4'!E133</f>
        <v>80.099999999999994</v>
      </c>
      <c r="F133" s="89" t="e">
        <f t="shared" si="3"/>
        <v>#DIV/0!</v>
      </c>
      <c r="G133" s="89">
        <f t="shared" si="4"/>
        <v>80.099999999999994</v>
      </c>
      <c r="H133" s="116"/>
      <c r="I133" s="115"/>
      <c r="J133" s="115"/>
      <c r="K133" s="115"/>
      <c r="L133" s="115"/>
      <c r="M133" s="115"/>
      <c r="N133" s="115"/>
      <c r="O133" s="115"/>
      <c r="P133" s="75"/>
      <c r="Q133" s="75"/>
      <c r="R133" s="75"/>
      <c r="S133" s="75"/>
      <c r="T133" s="75"/>
      <c r="U133" s="75"/>
      <c r="V133" s="82"/>
      <c r="W133" s="82"/>
      <c r="Z133" s="75"/>
      <c r="AA133" s="82"/>
      <c r="AB133" s="82"/>
    </row>
    <row r="134" spans="1:28" ht="15.75" hidden="1" outlineLevel="1">
      <c r="A134" s="113" t="s">
        <v>207</v>
      </c>
      <c r="B134" s="118" t="s">
        <v>186</v>
      </c>
      <c r="C134" s="92">
        <v>0</v>
      </c>
      <c r="D134" s="93">
        <f>'[1]б-4'!D134</f>
        <v>0</v>
      </c>
      <c r="E134" s="93">
        <f>'[1]б-4'!E134</f>
        <v>0</v>
      </c>
      <c r="F134" s="89" t="e">
        <f t="shared" si="3"/>
        <v>#DIV/0!</v>
      </c>
      <c r="G134" s="89">
        <f t="shared" si="4"/>
        <v>0</v>
      </c>
      <c r="H134" s="116"/>
      <c r="I134" s="115"/>
      <c r="J134" s="115"/>
      <c r="K134" s="115"/>
      <c r="L134" s="115"/>
      <c r="M134" s="115"/>
      <c r="N134" s="115"/>
      <c r="O134" s="115"/>
      <c r="P134" s="75"/>
      <c r="Q134" s="75"/>
      <c r="R134" s="75"/>
      <c r="S134" s="75"/>
      <c r="T134" s="75"/>
      <c r="U134" s="75"/>
      <c r="V134" s="82"/>
      <c r="W134" s="82"/>
      <c r="Z134" s="75"/>
      <c r="AA134" s="82"/>
      <c r="AB134" s="82"/>
    </row>
    <row r="135" spans="1:28" ht="15.75" hidden="1" outlineLevel="1">
      <c r="A135" s="113" t="s">
        <v>208</v>
      </c>
      <c r="B135" s="118" t="s">
        <v>190</v>
      </c>
      <c r="C135" s="92">
        <v>0</v>
      </c>
      <c r="D135" s="93">
        <f>'[1]б-4'!D135</f>
        <v>0</v>
      </c>
      <c r="E135" s="93">
        <f>'[1]б-4'!E135</f>
        <v>1.5</v>
      </c>
      <c r="F135" s="89" t="e">
        <f t="shared" si="3"/>
        <v>#DIV/0!</v>
      </c>
      <c r="G135" s="89">
        <f t="shared" si="4"/>
        <v>1.5</v>
      </c>
      <c r="H135" s="116"/>
      <c r="I135" s="115"/>
      <c r="J135" s="115"/>
      <c r="K135" s="115"/>
      <c r="L135" s="115"/>
      <c r="M135" s="115"/>
      <c r="N135" s="115"/>
      <c r="O135" s="115"/>
      <c r="P135" s="75"/>
      <c r="Q135" s="75"/>
      <c r="R135" s="75"/>
      <c r="S135" s="75"/>
      <c r="T135" s="75"/>
      <c r="U135" s="75"/>
      <c r="V135" s="82"/>
      <c r="W135" s="82"/>
      <c r="Z135" s="75"/>
      <c r="AA135" s="82"/>
      <c r="AB135" s="82"/>
    </row>
    <row r="136" spans="1:28" ht="15.75" hidden="1" outlineLevel="1">
      <c r="A136" s="109" t="s">
        <v>209</v>
      </c>
      <c r="B136" s="110" t="s">
        <v>210</v>
      </c>
      <c r="C136" s="92">
        <v>22.9</v>
      </c>
      <c r="D136" s="93">
        <f>'[1]б-4'!D136</f>
        <v>5</v>
      </c>
      <c r="E136" s="93">
        <f>'[1]б-4'!E136</f>
        <v>0.8</v>
      </c>
      <c r="F136" s="89">
        <f t="shared" si="3"/>
        <v>16</v>
      </c>
      <c r="G136" s="89">
        <f t="shared" si="4"/>
        <v>-4.2</v>
      </c>
      <c r="H136" s="116"/>
      <c r="I136" s="115"/>
      <c r="J136" s="115"/>
      <c r="K136" s="115"/>
      <c r="L136" s="115"/>
      <c r="M136" s="115"/>
      <c r="N136" s="115"/>
      <c r="O136" s="115"/>
      <c r="P136" s="75"/>
      <c r="Q136" s="75"/>
      <c r="R136" s="75"/>
      <c r="S136" s="75"/>
      <c r="T136" s="75"/>
      <c r="U136" s="75"/>
      <c r="V136" s="82"/>
      <c r="W136" s="82"/>
      <c r="Z136" s="75"/>
      <c r="AA136" s="82"/>
      <c r="AB136" s="82"/>
    </row>
    <row r="137" spans="1:28" ht="15.75" hidden="1" outlineLevel="1">
      <c r="A137" s="113" t="s">
        <v>211</v>
      </c>
      <c r="B137" s="118" t="s">
        <v>184</v>
      </c>
      <c r="C137" s="92">
        <v>0</v>
      </c>
      <c r="D137" s="93">
        <f>'[1]б-4'!D137</f>
        <v>0</v>
      </c>
      <c r="E137" s="93">
        <f>'[1]б-4'!E137</f>
        <v>0.8</v>
      </c>
      <c r="F137" s="89" t="e">
        <f t="shared" si="3"/>
        <v>#DIV/0!</v>
      </c>
      <c r="G137" s="89">
        <f t="shared" si="4"/>
        <v>0.8</v>
      </c>
      <c r="H137" s="116"/>
      <c r="I137" s="115"/>
      <c r="J137" s="115"/>
      <c r="K137" s="115"/>
      <c r="L137" s="115"/>
      <c r="M137" s="115"/>
      <c r="N137" s="115"/>
      <c r="O137" s="115"/>
      <c r="P137" s="75"/>
      <c r="Q137" s="75"/>
      <c r="R137" s="75"/>
      <c r="S137" s="75"/>
      <c r="T137" s="75"/>
      <c r="U137" s="75"/>
      <c r="V137" s="82"/>
      <c r="W137" s="82"/>
      <c r="Z137" s="75"/>
      <c r="AA137" s="82"/>
      <c r="AB137" s="82"/>
    </row>
    <row r="138" spans="1:28" ht="15.75" hidden="1" outlineLevel="1">
      <c r="A138" s="113" t="s">
        <v>212</v>
      </c>
      <c r="B138" s="118" t="s">
        <v>186</v>
      </c>
      <c r="C138" s="92">
        <v>0</v>
      </c>
      <c r="D138" s="93">
        <f>'[1]б-4'!D138</f>
        <v>0</v>
      </c>
      <c r="E138" s="93">
        <f>'[1]б-4'!E138</f>
        <v>0</v>
      </c>
      <c r="F138" s="89" t="e">
        <f t="shared" si="3"/>
        <v>#DIV/0!</v>
      </c>
      <c r="G138" s="89">
        <f t="shared" si="4"/>
        <v>0</v>
      </c>
      <c r="H138" s="116"/>
      <c r="I138" s="115"/>
      <c r="J138" s="115"/>
      <c r="K138" s="115"/>
      <c r="L138" s="115"/>
      <c r="M138" s="115"/>
      <c r="N138" s="115"/>
      <c r="O138" s="115"/>
      <c r="P138" s="75"/>
      <c r="Q138" s="75"/>
      <c r="R138" s="75"/>
      <c r="S138" s="75"/>
      <c r="T138" s="75"/>
      <c r="U138" s="75"/>
      <c r="V138" s="82"/>
      <c r="W138" s="82"/>
      <c r="Z138" s="75"/>
      <c r="AA138" s="82"/>
      <c r="AB138" s="82"/>
    </row>
    <row r="139" spans="1:28" ht="15.75" hidden="1" outlineLevel="1">
      <c r="A139" s="113" t="s">
        <v>213</v>
      </c>
      <c r="B139" s="118" t="s">
        <v>190</v>
      </c>
      <c r="C139" s="92">
        <v>0</v>
      </c>
      <c r="D139" s="93">
        <f>'[1]б-4'!D139</f>
        <v>0</v>
      </c>
      <c r="E139" s="93">
        <f>'[1]б-4'!E139</f>
        <v>0</v>
      </c>
      <c r="F139" s="89" t="e">
        <f t="shared" si="3"/>
        <v>#DIV/0!</v>
      </c>
      <c r="G139" s="89">
        <f t="shared" si="4"/>
        <v>0</v>
      </c>
      <c r="H139" s="116"/>
      <c r="I139" s="115"/>
      <c r="J139" s="115"/>
      <c r="K139" s="115"/>
      <c r="L139" s="115"/>
      <c r="M139" s="115"/>
      <c r="N139" s="115"/>
      <c r="O139" s="115"/>
      <c r="P139" s="75"/>
      <c r="Q139" s="75"/>
      <c r="R139" s="75"/>
      <c r="S139" s="75"/>
      <c r="T139" s="75"/>
      <c r="U139" s="75"/>
      <c r="V139" s="82"/>
      <c r="W139" s="82"/>
      <c r="Z139" s="75"/>
      <c r="AA139" s="82"/>
      <c r="AB139" s="82"/>
    </row>
    <row r="140" spans="1:28" ht="15.75" collapsed="1">
      <c r="A140" s="119" t="s">
        <v>214</v>
      </c>
      <c r="B140" s="120" t="s">
        <v>215</v>
      </c>
      <c r="C140" s="95">
        <v>10921.399999999998</v>
      </c>
      <c r="D140" s="89">
        <f>'[1]б-4'!D140</f>
        <v>2521.1</v>
      </c>
      <c r="E140" s="89">
        <f>'[1]б-4'!E140</f>
        <v>3302.1</v>
      </c>
      <c r="F140" s="89">
        <f t="shared" si="3"/>
        <v>130.97854111300623</v>
      </c>
      <c r="G140" s="89">
        <f t="shared" si="4"/>
        <v>781</v>
      </c>
      <c r="H140" s="116"/>
      <c r="I140" s="115"/>
      <c r="J140" s="115"/>
      <c r="K140" s="115"/>
      <c r="L140" s="115"/>
      <c r="M140" s="115"/>
      <c r="N140" s="115"/>
      <c r="O140" s="115"/>
      <c r="P140" s="75"/>
      <c r="Q140" s="75"/>
      <c r="R140" s="75"/>
      <c r="S140" s="75"/>
      <c r="T140" s="75"/>
      <c r="U140" s="75"/>
      <c r="V140" s="82"/>
      <c r="W140" s="82"/>
      <c r="Z140" s="75"/>
      <c r="AA140" s="82"/>
      <c r="AB140" s="82"/>
    </row>
    <row r="141" spans="1:28" ht="15.75" hidden="1" outlineLevel="1">
      <c r="A141" s="121" t="s">
        <v>216</v>
      </c>
      <c r="B141" s="122" t="s">
        <v>217</v>
      </c>
      <c r="C141" s="100">
        <v>268</v>
      </c>
      <c r="D141" s="93">
        <f>'[1]б-4'!D141</f>
        <v>48.099999999999994</v>
      </c>
      <c r="E141" s="93">
        <f>'[1]б-4'!E141</f>
        <v>163.5</v>
      </c>
      <c r="F141" s="89">
        <f t="shared" si="3"/>
        <v>339.91683991683999</v>
      </c>
      <c r="G141" s="89">
        <f t="shared" si="4"/>
        <v>115.4</v>
      </c>
      <c r="H141" s="116"/>
      <c r="I141" s="115"/>
      <c r="J141" s="115"/>
      <c r="K141" s="115"/>
      <c r="L141" s="115"/>
      <c r="M141" s="115"/>
      <c r="N141" s="115"/>
      <c r="O141" s="115"/>
      <c r="P141" s="75"/>
      <c r="Q141" s="75"/>
      <c r="R141" s="75"/>
      <c r="S141" s="75"/>
      <c r="T141" s="75"/>
      <c r="U141" s="75"/>
      <c r="V141" s="82"/>
      <c r="W141" s="82"/>
      <c r="Z141" s="75"/>
      <c r="AA141" s="82"/>
      <c r="AB141" s="82"/>
    </row>
    <row r="142" spans="1:28" ht="15.75" hidden="1" outlineLevel="1">
      <c r="A142" s="121" t="s">
        <v>218</v>
      </c>
      <c r="B142" s="122" t="s">
        <v>219</v>
      </c>
      <c r="C142" s="92">
        <v>10653.399999999998</v>
      </c>
      <c r="D142" s="93">
        <f>'[1]б-4'!D142</f>
        <v>2473</v>
      </c>
      <c r="E142" s="93">
        <f>'[1]б-4'!E142</f>
        <v>3138.6</v>
      </c>
      <c r="F142" s="89">
        <f t="shared" ref="F142:F204" si="7">E142/D142*100</f>
        <v>126.91467852810352</v>
      </c>
      <c r="G142" s="89">
        <f t="shared" ref="G142:G205" si="8">E142-D142</f>
        <v>665.59999999999991</v>
      </c>
      <c r="H142" s="116"/>
      <c r="I142" s="115"/>
      <c r="J142" s="115"/>
      <c r="K142" s="115"/>
      <c r="L142" s="115"/>
      <c r="M142" s="115"/>
      <c r="N142" s="115"/>
      <c r="O142" s="115"/>
      <c r="P142" s="75"/>
      <c r="Q142" s="75"/>
      <c r="R142" s="75"/>
      <c r="S142" s="75"/>
      <c r="T142" s="75"/>
      <c r="U142" s="75"/>
      <c r="V142" s="82"/>
      <c r="W142" s="82"/>
      <c r="Z142" s="75"/>
      <c r="AA142" s="82"/>
      <c r="AB142" s="82"/>
    </row>
    <row r="143" spans="1:28" ht="15.75" collapsed="1">
      <c r="A143" s="105" t="s">
        <v>220</v>
      </c>
      <c r="B143" s="123" t="s">
        <v>221</v>
      </c>
      <c r="C143" s="95">
        <v>1036.8</v>
      </c>
      <c r="D143" s="89">
        <f>'[1]б-4'!D143</f>
        <v>0</v>
      </c>
      <c r="E143" s="89">
        <f>'[1]б-4'!E143</f>
        <v>0</v>
      </c>
      <c r="F143" s="89">
        <v>0</v>
      </c>
      <c r="G143" s="89">
        <f t="shared" si="8"/>
        <v>0</v>
      </c>
      <c r="H143" s="116"/>
      <c r="I143" s="115"/>
      <c r="J143" s="115"/>
      <c r="K143" s="115"/>
      <c r="L143" s="115"/>
      <c r="M143" s="115"/>
      <c r="N143" s="115"/>
      <c r="O143" s="115"/>
      <c r="P143" s="75"/>
      <c r="Q143" s="75"/>
      <c r="R143" s="75"/>
      <c r="S143" s="75"/>
      <c r="T143" s="75"/>
      <c r="U143" s="75"/>
      <c r="V143" s="82"/>
      <c r="W143" s="82"/>
      <c r="Z143" s="75"/>
      <c r="AA143" s="82"/>
      <c r="AB143" s="82"/>
    </row>
    <row r="144" spans="1:28" ht="15.75">
      <c r="A144" s="105" t="s">
        <v>222</v>
      </c>
      <c r="B144" s="123" t="s">
        <v>223</v>
      </c>
      <c r="C144" s="95">
        <v>8444.1</v>
      </c>
      <c r="D144" s="89">
        <f>'[1]б-4'!D144</f>
        <v>2773.5</v>
      </c>
      <c r="E144" s="89">
        <f>'[1]б-4'!E144</f>
        <v>1540.3</v>
      </c>
      <c r="F144" s="89">
        <f t="shared" si="7"/>
        <v>55.536325941950601</v>
      </c>
      <c r="G144" s="89">
        <f t="shared" si="8"/>
        <v>-1233.2</v>
      </c>
      <c r="H144" s="116"/>
      <c r="I144" s="115"/>
      <c r="J144" s="115"/>
      <c r="K144" s="115"/>
      <c r="L144" s="115"/>
      <c r="M144" s="115"/>
      <c r="N144" s="115"/>
      <c r="O144" s="115"/>
      <c r="P144" s="75"/>
      <c r="Q144" s="75"/>
      <c r="R144" s="75"/>
      <c r="S144" s="75"/>
      <c r="T144" s="75"/>
      <c r="U144" s="75"/>
      <c r="V144" s="82"/>
      <c r="W144" s="82"/>
      <c r="Z144" s="75"/>
      <c r="AA144" s="82"/>
      <c r="AB144" s="82"/>
    </row>
    <row r="145" spans="1:28" ht="15.75" outlineLevel="1">
      <c r="A145" s="121" t="s">
        <v>224</v>
      </c>
      <c r="B145" s="124" t="s">
        <v>225</v>
      </c>
      <c r="C145" s="92">
        <v>1697.1000000000001</v>
      </c>
      <c r="D145" s="93">
        <f>'[1]б-4'!D145</f>
        <v>845.7</v>
      </c>
      <c r="E145" s="93">
        <f>'[1]б-4'!E145</f>
        <v>532.9</v>
      </c>
      <c r="F145" s="89">
        <f t="shared" si="7"/>
        <v>63.012888731228564</v>
      </c>
      <c r="G145" s="89">
        <f t="shared" si="8"/>
        <v>-312.80000000000007</v>
      </c>
      <c r="H145" s="116"/>
      <c r="I145" s="115"/>
      <c r="J145" s="115"/>
      <c r="K145" s="115"/>
      <c r="L145" s="115"/>
      <c r="M145" s="115"/>
      <c r="N145" s="115"/>
      <c r="O145" s="115"/>
      <c r="P145" s="75"/>
      <c r="Q145" s="75"/>
      <c r="R145" s="75"/>
      <c r="S145" s="75"/>
      <c r="T145" s="75"/>
      <c r="U145" s="75"/>
      <c r="V145" s="82"/>
      <c r="W145" s="82"/>
      <c r="Z145" s="75"/>
      <c r="AA145" s="82"/>
      <c r="AB145" s="82"/>
    </row>
    <row r="146" spans="1:28" ht="15.75" outlineLevel="1">
      <c r="A146" s="121" t="s">
        <v>226</v>
      </c>
      <c r="B146" s="124" t="s">
        <v>227</v>
      </c>
      <c r="C146" s="92">
        <v>1880.7999999999997</v>
      </c>
      <c r="D146" s="93">
        <f>'[1]б-4'!D146</f>
        <v>578.9</v>
      </c>
      <c r="E146" s="93">
        <f>'[1]б-4'!E146</f>
        <v>353.90000000000003</v>
      </c>
      <c r="F146" s="89">
        <f t="shared" si="7"/>
        <v>61.133183624114707</v>
      </c>
      <c r="G146" s="89">
        <f t="shared" si="8"/>
        <v>-224.99999999999994</v>
      </c>
      <c r="H146" s="116"/>
      <c r="I146" s="115"/>
      <c r="J146" s="115"/>
      <c r="K146" s="115"/>
      <c r="L146" s="115"/>
      <c r="M146" s="115"/>
      <c r="N146" s="115"/>
      <c r="O146" s="115"/>
      <c r="P146" s="75"/>
      <c r="Q146" s="75"/>
      <c r="R146" s="75"/>
      <c r="S146" s="75"/>
      <c r="T146" s="75"/>
      <c r="U146" s="75"/>
      <c r="V146" s="82"/>
      <c r="W146" s="82"/>
      <c r="Z146" s="75"/>
      <c r="AA146" s="82"/>
      <c r="AB146" s="82"/>
    </row>
    <row r="147" spans="1:28" ht="15.75" outlineLevel="1">
      <c r="A147" s="121" t="s">
        <v>228</v>
      </c>
      <c r="B147" s="124" t="s">
        <v>229</v>
      </c>
      <c r="C147" s="92">
        <v>4675.2</v>
      </c>
      <c r="D147" s="93">
        <f>'[1]б-4'!D147</f>
        <v>1327.3</v>
      </c>
      <c r="E147" s="93">
        <f>'[1]б-4'!E147</f>
        <v>637.4</v>
      </c>
      <c r="F147" s="89">
        <f t="shared" si="7"/>
        <v>48.022300911625102</v>
      </c>
      <c r="G147" s="89">
        <f t="shared" si="8"/>
        <v>-689.9</v>
      </c>
      <c r="H147" s="116"/>
      <c r="I147" s="115"/>
      <c r="J147" s="115"/>
      <c r="K147" s="115"/>
      <c r="L147" s="115"/>
      <c r="M147" s="115"/>
      <c r="N147" s="115"/>
      <c r="O147" s="115"/>
      <c r="P147" s="75"/>
      <c r="Q147" s="75"/>
      <c r="R147" s="75"/>
      <c r="S147" s="75"/>
      <c r="T147" s="75"/>
      <c r="U147" s="75"/>
      <c r="V147" s="82"/>
      <c r="W147" s="82"/>
      <c r="Z147" s="75"/>
      <c r="AA147" s="82"/>
      <c r="AB147" s="82"/>
    </row>
    <row r="148" spans="1:28" ht="15.75" outlineLevel="1">
      <c r="A148" s="121" t="s">
        <v>230</v>
      </c>
      <c r="B148" s="124" t="s">
        <v>231</v>
      </c>
      <c r="C148" s="92">
        <v>191</v>
      </c>
      <c r="D148" s="93">
        <f>'[1]б-4'!D148</f>
        <v>21.6</v>
      </c>
      <c r="E148" s="93">
        <f>'[1]б-4'!E148</f>
        <v>16.100000000000001</v>
      </c>
      <c r="F148" s="89">
        <f t="shared" si="7"/>
        <v>74.537037037037038</v>
      </c>
      <c r="G148" s="89">
        <f t="shared" si="8"/>
        <v>-5.5</v>
      </c>
      <c r="H148" s="116"/>
      <c r="I148" s="115"/>
      <c r="J148" s="115"/>
      <c r="K148" s="115"/>
      <c r="L148" s="115"/>
      <c r="M148" s="115"/>
      <c r="N148" s="115"/>
      <c r="O148" s="115"/>
      <c r="P148" s="75"/>
      <c r="Q148" s="75"/>
      <c r="R148" s="75"/>
      <c r="S148" s="75"/>
      <c r="T148" s="75"/>
      <c r="U148" s="75"/>
      <c r="V148" s="82"/>
      <c r="W148" s="82"/>
      <c r="Z148" s="75"/>
      <c r="AA148" s="82"/>
      <c r="AB148" s="82"/>
    </row>
    <row r="149" spans="1:28" ht="15.75" collapsed="1">
      <c r="A149" s="105" t="s">
        <v>232</v>
      </c>
      <c r="B149" s="125" t="s">
        <v>233</v>
      </c>
      <c r="C149" s="95">
        <v>436.40000000000003</v>
      </c>
      <c r="D149" s="89">
        <f>'[1]б-4'!D149</f>
        <v>101.60000000000001</v>
      </c>
      <c r="E149" s="89">
        <f>'[1]б-4'!E149</f>
        <v>48.7</v>
      </c>
      <c r="F149" s="89">
        <f t="shared" si="7"/>
        <v>47.933070866141733</v>
      </c>
      <c r="G149" s="89">
        <f t="shared" si="8"/>
        <v>-52.900000000000006</v>
      </c>
      <c r="H149" s="116"/>
      <c r="I149" s="115"/>
      <c r="J149" s="115"/>
      <c r="K149" s="115"/>
      <c r="L149" s="115"/>
      <c r="M149" s="115"/>
      <c r="N149" s="115"/>
      <c r="O149" s="115"/>
      <c r="P149" s="75"/>
      <c r="Q149" s="75"/>
      <c r="R149" s="75"/>
      <c r="S149" s="75"/>
      <c r="T149" s="75"/>
      <c r="U149" s="75"/>
      <c r="Z149" s="75"/>
    </row>
    <row r="150" spans="1:28" ht="15.75" hidden="1" outlineLevel="1">
      <c r="A150" s="109" t="s">
        <v>234</v>
      </c>
      <c r="B150" s="124" t="s">
        <v>233</v>
      </c>
      <c r="C150" s="92">
        <v>325.20000000000005</v>
      </c>
      <c r="D150" s="93">
        <f>'[1]б-4'!D150</f>
        <v>81.300000000000011</v>
      </c>
      <c r="E150" s="93">
        <f>'[1]б-4'!E150</f>
        <v>22.3</v>
      </c>
      <c r="F150" s="89">
        <f t="shared" si="7"/>
        <v>27.429274292742921</v>
      </c>
      <c r="G150" s="89">
        <f t="shared" si="8"/>
        <v>-59.000000000000014</v>
      </c>
    </row>
    <row r="151" spans="1:28" ht="15.75" hidden="1" outlineLevel="1">
      <c r="A151" s="109" t="s">
        <v>235</v>
      </c>
      <c r="B151" s="124" t="s">
        <v>236</v>
      </c>
      <c r="C151" s="92">
        <v>111.19999999999997</v>
      </c>
      <c r="D151" s="93">
        <f>'[1]б-4'!D151</f>
        <v>20.299999999999997</v>
      </c>
      <c r="E151" s="93">
        <f>'[1]б-4'!E151</f>
        <v>26.4</v>
      </c>
      <c r="F151" s="89">
        <f t="shared" si="7"/>
        <v>130.04926108374386</v>
      </c>
      <c r="G151" s="89">
        <f t="shared" si="8"/>
        <v>6.1000000000000014</v>
      </c>
      <c r="I151" s="115"/>
      <c r="J151" s="115"/>
      <c r="K151" s="115"/>
      <c r="L151" s="115"/>
      <c r="M151" s="115"/>
      <c r="N151" s="115"/>
      <c r="O151" s="115"/>
      <c r="P151" s="75"/>
      <c r="Q151" s="75"/>
      <c r="R151" s="75"/>
      <c r="S151" s="75"/>
      <c r="U151" s="116"/>
      <c r="Z151" s="116"/>
    </row>
    <row r="152" spans="1:28" ht="15.75" collapsed="1">
      <c r="A152" s="105" t="s">
        <v>237</v>
      </c>
      <c r="B152" s="112" t="s">
        <v>238</v>
      </c>
      <c r="C152" s="108">
        <f>C153+C154+C155+C176+C177+C178+C179+C180+C184+C188+C192+C193+C194+C195+C196+C197+C198+C199+C200+C201+C202+C203+C204+C205+C206+C207+C208+C209+C213+C214</f>
        <v>4297.6000000000004</v>
      </c>
      <c r="D152" s="89">
        <f>'[1]б-4'!D152</f>
        <v>870.89999999999986</v>
      </c>
      <c r="E152" s="89">
        <f>'[1]б-4'!E152</f>
        <v>463.3</v>
      </c>
      <c r="F152" s="89">
        <f t="shared" si="7"/>
        <v>53.197841313583659</v>
      </c>
      <c r="G152" s="89">
        <f t="shared" si="8"/>
        <v>-407.59999999999985</v>
      </c>
    </row>
    <row r="153" spans="1:28" ht="31.5">
      <c r="A153" s="109" t="s">
        <v>239</v>
      </c>
      <c r="B153" s="97" t="s">
        <v>240</v>
      </c>
      <c r="C153" s="92">
        <v>34.79999999999999</v>
      </c>
      <c r="D153" s="93">
        <f>'[1]б-4'!D153</f>
        <v>8.6999999999999993</v>
      </c>
      <c r="E153" s="93">
        <f>'[1]б-4'!E153</f>
        <v>0</v>
      </c>
      <c r="F153" s="89">
        <f t="shared" si="7"/>
        <v>0</v>
      </c>
      <c r="G153" s="89">
        <f t="shared" si="8"/>
        <v>-8.6999999999999993</v>
      </c>
    </row>
    <row r="154" spans="1:28" ht="15.75">
      <c r="A154" s="109" t="s">
        <v>241</v>
      </c>
      <c r="B154" s="97" t="s">
        <v>242</v>
      </c>
      <c r="C154" s="92">
        <v>12</v>
      </c>
      <c r="D154" s="93">
        <f>'[1]б-4'!D154</f>
        <v>3</v>
      </c>
      <c r="E154" s="93">
        <f>'[1]б-4'!E154</f>
        <v>1.6</v>
      </c>
      <c r="F154" s="89">
        <f t="shared" si="7"/>
        <v>53.333333333333336</v>
      </c>
      <c r="G154" s="89">
        <f t="shared" si="8"/>
        <v>-1.4</v>
      </c>
    </row>
    <row r="155" spans="1:28" ht="15.75">
      <c r="A155" s="109" t="s">
        <v>243</v>
      </c>
      <c r="B155" s="97" t="s">
        <v>244</v>
      </c>
      <c r="C155" s="92">
        <v>933.19999999999993</v>
      </c>
      <c r="D155" s="93">
        <f>'[1]б-4'!D155</f>
        <v>172.3</v>
      </c>
      <c r="E155" s="93">
        <f>'[1]б-4'!E155</f>
        <v>45</v>
      </c>
      <c r="F155" s="89">
        <f t="shared" si="7"/>
        <v>26.117237376668601</v>
      </c>
      <c r="G155" s="89">
        <f t="shared" si="8"/>
        <v>-127.30000000000001</v>
      </c>
    </row>
    <row r="156" spans="1:28" ht="15.75" collapsed="1">
      <c r="A156" s="109" t="s">
        <v>245</v>
      </c>
      <c r="B156" s="126" t="s">
        <v>246</v>
      </c>
      <c r="C156" s="92">
        <v>189.6</v>
      </c>
      <c r="D156" s="93">
        <f>'[1]б-4'!D156</f>
        <v>60.3</v>
      </c>
      <c r="E156" s="93">
        <f>'[1]б-4'!E156</f>
        <v>6.3</v>
      </c>
      <c r="F156" s="89">
        <f t="shared" si="7"/>
        <v>10.44776119402985</v>
      </c>
      <c r="G156" s="89">
        <f t="shared" si="8"/>
        <v>-54</v>
      </c>
    </row>
    <row r="157" spans="1:28" ht="15.75" hidden="1" outlineLevel="1">
      <c r="A157" s="109"/>
      <c r="B157" s="126"/>
      <c r="C157" s="92"/>
      <c r="D157" s="93">
        <f>'[1]б-4'!D157</f>
        <v>0</v>
      </c>
      <c r="E157" s="93">
        <f>'[1]б-4'!E157</f>
        <v>0</v>
      </c>
      <c r="F157" s="89" t="e">
        <f>E157/D157*100</f>
        <v>#DIV/0!</v>
      </c>
      <c r="G157" s="89">
        <f t="shared" si="8"/>
        <v>0</v>
      </c>
    </row>
    <row r="158" spans="1:28" ht="15.75" hidden="1" outlineLevel="1">
      <c r="A158" s="109"/>
      <c r="B158" s="126"/>
      <c r="C158" s="92"/>
      <c r="D158" s="93">
        <f>'[1]б-4'!D158</f>
        <v>0</v>
      </c>
      <c r="E158" s="93">
        <f>'[1]б-4'!E158</f>
        <v>0</v>
      </c>
      <c r="F158" s="89" t="e">
        <f t="shared" si="7"/>
        <v>#DIV/0!</v>
      </c>
      <c r="G158" s="89">
        <f t="shared" si="8"/>
        <v>0</v>
      </c>
    </row>
    <row r="159" spans="1:28" ht="15.75" hidden="1" outlineLevel="1">
      <c r="A159" s="109"/>
      <c r="B159" s="126"/>
      <c r="C159" s="92"/>
      <c r="D159" s="93">
        <f>'[1]б-4'!D159</f>
        <v>0</v>
      </c>
      <c r="E159" s="93">
        <f>'[1]б-4'!E159</f>
        <v>0</v>
      </c>
      <c r="F159" s="89" t="e">
        <f t="shared" si="7"/>
        <v>#DIV/0!</v>
      </c>
      <c r="G159" s="89">
        <f t="shared" si="8"/>
        <v>0</v>
      </c>
    </row>
    <row r="160" spans="1:28" ht="15.75" collapsed="1">
      <c r="A160" s="109" t="s">
        <v>247</v>
      </c>
      <c r="B160" s="126" t="s">
        <v>248</v>
      </c>
      <c r="C160" s="92">
        <v>132.39999999999998</v>
      </c>
      <c r="D160" s="93">
        <f>'[1]б-4'!D160</f>
        <v>11.7</v>
      </c>
      <c r="E160" s="93">
        <f>'[1]б-4'!E160</f>
        <v>6</v>
      </c>
      <c r="F160" s="89">
        <f t="shared" si="7"/>
        <v>51.282051282051292</v>
      </c>
      <c r="G160" s="89">
        <f t="shared" si="8"/>
        <v>-5.6999999999999993</v>
      </c>
    </row>
    <row r="161" spans="1:7" ht="15.75" hidden="1" outlineLevel="1">
      <c r="A161" s="109"/>
      <c r="B161" s="126"/>
      <c r="C161" s="92"/>
      <c r="D161" s="93">
        <f>'[1]б-4'!D161</f>
        <v>0</v>
      </c>
      <c r="E161" s="93">
        <f>'[1]б-4'!E161</f>
        <v>0</v>
      </c>
      <c r="F161" s="89" t="e">
        <f t="shared" si="7"/>
        <v>#DIV/0!</v>
      </c>
      <c r="G161" s="89">
        <f t="shared" si="8"/>
        <v>0</v>
      </c>
    </row>
    <row r="162" spans="1:7" ht="15.75" hidden="1" outlineLevel="1">
      <c r="A162" s="109"/>
      <c r="B162" s="126"/>
      <c r="C162" s="92"/>
      <c r="D162" s="93">
        <f>'[1]б-4'!D162</f>
        <v>0</v>
      </c>
      <c r="E162" s="93">
        <f>'[1]б-4'!E162</f>
        <v>0</v>
      </c>
      <c r="F162" s="89" t="e">
        <f t="shared" si="7"/>
        <v>#DIV/0!</v>
      </c>
      <c r="G162" s="89">
        <f t="shared" si="8"/>
        <v>0</v>
      </c>
    </row>
    <row r="163" spans="1:7" ht="15.75" collapsed="1">
      <c r="A163" s="109" t="s">
        <v>249</v>
      </c>
      <c r="B163" s="126" t="s">
        <v>250</v>
      </c>
      <c r="C163" s="92">
        <v>152.60000000000002</v>
      </c>
      <c r="D163" s="93">
        <f>'[1]б-4'!D163</f>
        <v>33.900000000000006</v>
      </c>
      <c r="E163" s="93">
        <f>'[1]б-4'!E163</f>
        <v>11.7</v>
      </c>
      <c r="F163" s="89">
        <f t="shared" si="7"/>
        <v>34.513274336283182</v>
      </c>
      <c r="G163" s="89">
        <f t="shared" si="8"/>
        <v>-22.200000000000006</v>
      </c>
    </row>
    <row r="164" spans="1:7" ht="31.5" collapsed="1">
      <c r="A164" s="109" t="s">
        <v>251</v>
      </c>
      <c r="B164" s="126" t="s">
        <v>252</v>
      </c>
      <c r="C164" s="92">
        <v>228.7</v>
      </c>
      <c r="D164" s="93">
        <f>'[1]б-4'!D164</f>
        <v>10.3</v>
      </c>
      <c r="E164" s="93">
        <f>'[1]б-4'!E164</f>
        <v>13.100000000000001</v>
      </c>
      <c r="F164" s="89">
        <f t="shared" si="7"/>
        <v>127.18446601941748</v>
      </c>
      <c r="G164" s="89">
        <f t="shared" si="8"/>
        <v>2.8000000000000007</v>
      </c>
    </row>
    <row r="165" spans="1:7" ht="15.75" hidden="1" outlineLevel="1">
      <c r="A165" s="109"/>
      <c r="B165" s="126"/>
      <c r="C165" s="92"/>
      <c r="D165" s="93">
        <f>'[1]б-4'!D165</f>
        <v>0</v>
      </c>
      <c r="E165" s="93">
        <f>'[1]б-4'!E165</f>
        <v>0</v>
      </c>
      <c r="F165" s="89" t="e">
        <f t="shared" si="7"/>
        <v>#DIV/0!</v>
      </c>
      <c r="G165" s="89">
        <f t="shared" si="8"/>
        <v>0</v>
      </c>
    </row>
    <row r="166" spans="1:7" ht="15.75" hidden="1" outlineLevel="1">
      <c r="A166" s="109"/>
      <c r="B166" s="126"/>
      <c r="C166" s="92"/>
      <c r="D166" s="93">
        <f>'[1]б-4'!D166</f>
        <v>0</v>
      </c>
      <c r="E166" s="93">
        <f>'[1]б-4'!E166</f>
        <v>0</v>
      </c>
      <c r="F166" s="89" t="e">
        <f t="shared" si="7"/>
        <v>#DIV/0!</v>
      </c>
      <c r="G166" s="89">
        <f t="shared" si="8"/>
        <v>0</v>
      </c>
    </row>
    <row r="167" spans="1:7" ht="15.75" hidden="1" outlineLevel="1">
      <c r="A167" s="109"/>
      <c r="B167" s="126"/>
      <c r="C167" s="92"/>
      <c r="D167" s="93">
        <f>'[1]б-4'!D167</f>
        <v>0</v>
      </c>
      <c r="E167" s="93">
        <f>'[1]б-4'!E167</f>
        <v>0</v>
      </c>
      <c r="F167" s="89" t="e">
        <f t="shared" si="7"/>
        <v>#DIV/0!</v>
      </c>
      <c r="G167" s="89">
        <f t="shared" si="8"/>
        <v>0</v>
      </c>
    </row>
    <row r="168" spans="1:7" ht="15.75" hidden="1" outlineLevel="1">
      <c r="A168" s="109"/>
      <c r="B168" s="126"/>
      <c r="C168" s="92"/>
      <c r="D168" s="93">
        <f>'[1]б-4'!D168</f>
        <v>0</v>
      </c>
      <c r="E168" s="93">
        <f>'[1]б-4'!E168</f>
        <v>0</v>
      </c>
      <c r="F168" s="89" t="e">
        <f t="shared" si="7"/>
        <v>#DIV/0!</v>
      </c>
      <c r="G168" s="89">
        <f t="shared" si="8"/>
        <v>0</v>
      </c>
    </row>
    <row r="169" spans="1:7" ht="31.5" collapsed="1">
      <c r="A169" s="109" t="s">
        <v>253</v>
      </c>
      <c r="B169" s="126" t="s">
        <v>254</v>
      </c>
      <c r="C169" s="92">
        <v>73.90000000000002</v>
      </c>
      <c r="D169" s="93">
        <f>'[1]б-4'!D169</f>
        <v>17.100000000000001</v>
      </c>
      <c r="E169" s="93">
        <f>'[1]б-4'!E169</f>
        <v>5.5</v>
      </c>
      <c r="F169" s="89">
        <f t="shared" si="7"/>
        <v>32.163742690058477</v>
      </c>
      <c r="G169" s="89">
        <f t="shared" si="8"/>
        <v>-11.600000000000001</v>
      </c>
    </row>
    <row r="170" spans="1:7" ht="15.75" hidden="1" outlineLevel="1">
      <c r="A170" s="109"/>
      <c r="B170" s="126"/>
      <c r="C170" s="92"/>
      <c r="D170" s="93">
        <f>'[1]б-4'!D170</f>
        <v>0</v>
      </c>
      <c r="E170" s="93">
        <f>'[1]б-4'!E170</f>
        <v>0</v>
      </c>
      <c r="F170" s="89" t="e">
        <f t="shared" si="7"/>
        <v>#DIV/0!</v>
      </c>
      <c r="G170" s="89">
        <f t="shared" si="8"/>
        <v>0</v>
      </c>
    </row>
    <row r="171" spans="1:7" ht="15.75" hidden="1" outlineLevel="1">
      <c r="A171" s="109"/>
      <c r="B171" s="126"/>
      <c r="C171" s="92"/>
      <c r="D171" s="93">
        <f>'[1]б-4'!D171</f>
        <v>0</v>
      </c>
      <c r="E171" s="93">
        <f>'[1]б-4'!E171</f>
        <v>0</v>
      </c>
      <c r="F171" s="89" t="e">
        <f t="shared" si="7"/>
        <v>#DIV/0!</v>
      </c>
      <c r="G171" s="89">
        <f t="shared" si="8"/>
        <v>0</v>
      </c>
    </row>
    <row r="172" spans="1:7" ht="15.75" hidden="1" outlineLevel="1">
      <c r="A172" s="109"/>
      <c r="B172" s="126"/>
      <c r="C172" s="92"/>
      <c r="D172" s="93">
        <f>'[1]б-4'!D172</f>
        <v>0</v>
      </c>
      <c r="E172" s="93">
        <f>'[1]б-4'!E172</f>
        <v>0</v>
      </c>
      <c r="F172" s="89" t="e">
        <f t="shared" si="7"/>
        <v>#DIV/0!</v>
      </c>
      <c r="G172" s="89">
        <f t="shared" si="8"/>
        <v>0</v>
      </c>
    </row>
    <row r="173" spans="1:7" ht="15.75" hidden="1" outlineLevel="1">
      <c r="A173" s="109"/>
      <c r="B173" s="126"/>
      <c r="C173" s="92"/>
      <c r="D173" s="93">
        <f>'[1]б-4'!D173</f>
        <v>0</v>
      </c>
      <c r="E173" s="93">
        <f>'[1]б-4'!E173</f>
        <v>0</v>
      </c>
      <c r="F173" s="89" t="e">
        <f t="shared" si="7"/>
        <v>#DIV/0!</v>
      </c>
      <c r="G173" s="89">
        <f t="shared" si="8"/>
        <v>0</v>
      </c>
    </row>
    <row r="174" spans="1:7" ht="15.75" collapsed="1">
      <c r="A174" s="109" t="s">
        <v>255</v>
      </c>
      <c r="B174" s="127" t="s">
        <v>256</v>
      </c>
      <c r="C174" s="92">
        <v>6</v>
      </c>
      <c r="D174" s="93">
        <f>'[1]б-4'!D174</f>
        <v>1.5</v>
      </c>
      <c r="E174" s="93">
        <f>'[1]б-4'!E174</f>
        <v>1.1000000000000001</v>
      </c>
      <c r="F174" s="89">
        <f t="shared" si="7"/>
        <v>73.333333333333343</v>
      </c>
      <c r="G174" s="89">
        <f t="shared" si="8"/>
        <v>-0.39999999999999991</v>
      </c>
    </row>
    <row r="175" spans="1:7" ht="15.75">
      <c r="A175" s="109" t="s">
        <v>257</v>
      </c>
      <c r="B175" s="127" t="s">
        <v>258</v>
      </c>
      <c r="C175" s="92">
        <v>150</v>
      </c>
      <c r="D175" s="93">
        <f>'[1]б-4'!D175</f>
        <v>37.5</v>
      </c>
      <c r="E175" s="93">
        <f>'[1]б-4'!E175</f>
        <v>32.9</v>
      </c>
      <c r="F175" s="89">
        <f t="shared" si="7"/>
        <v>87.733333333333334</v>
      </c>
      <c r="G175" s="89">
        <f t="shared" si="8"/>
        <v>-4.6000000000000014</v>
      </c>
    </row>
    <row r="176" spans="1:7" ht="15.75">
      <c r="A176" s="109" t="s">
        <v>259</v>
      </c>
      <c r="B176" s="91" t="s">
        <v>260</v>
      </c>
      <c r="C176" s="92">
        <v>38.9</v>
      </c>
      <c r="D176" s="93">
        <f>'[1]б-4'!D176</f>
        <v>0</v>
      </c>
      <c r="E176" s="93">
        <f>'[1]б-4'!E176</f>
        <v>0</v>
      </c>
      <c r="F176" s="89">
        <v>0</v>
      </c>
      <c r="G176" s="89">
        <f t="shared" si="8"/>
        <v>0</v>
      </c>
    </row>
    <row r="177" spans="1:7" ht="15.75">
      <c r="A177" s="109" t="s">
        <v>261</v>
      </c>
      <c r="B177" s="97" t="s">
        <v>262</v>
      </c>
      <c r="C177" s="92">
        <v>10</v>
      </c>
      <c r="D177" s="93">
        <f>'[1]б-4'!D177</f>
        <v>0</v>
      </c>
      <c r="E177" s="93">
        <f>'[1]б-4'!E177</f>
        <v>0</v>
      </c>
      <c r="F177" s="89">
        <v>0</v>
      </c>
      <c r="G177" s="89">
        <f t="shared" si="8"/>
        <v>0</v>
      </c>
    </row>
    <row r="178" spans="1:7" ht="15.75">
      <c r="A178" s="109" t="s">
        <v>263</v>
      </c>
      <c r="B178" s="124" t="s">
        <v>264</v>
      </c>
      <c r="C178" s="92">
        <v>0</v>
      </c>
      <c r="D178" s="93">
        <f>'[1]б-4'!D178</f>
        <v>0</v>
      </c>
      <c r="E178" s="93">
        <f>'[1]б-4'!E178</f>
        <v>0</v>
      </c>
      <c r="F178" s="89">
        <v>0</v>
      </c>
      <c r="G178" s="89">
        <f t="shared" si="8"/>
        <v>0</v>
      </c>
    </row>
    <row r="179" spans="1:7" ht="15.75">
      <c r="A179" s="109" t="s">
        <v>265</v>
      </c>
      <c r="B179" s="124" t="s">
        <v>266</v>
      </c>
      <c r="C179" s="92">
        <v>4</v>
      </c>
      <c r="D179" s="93">
        <f>'[1]б-4'!D179</f>
        <v>0</v>
      </c>
      <c r="E179" s="93">
        <f>'[1]б-4'!E179</f>
        <v>0</v>
      </c>
      <c r="F179" s="89">
        <v>0</v>
      </c>
      <c r="G179" s="89">
        <f t="shared" si="8"/>
        <v>0</v>
      </c>
    </row>
    <row r="180" spans="1:7" ht="15.75" collapsed="1">
      <c r="A180" s="109" t="s">
        <v>267</v>
      </c>
      <c r="B180" s="124" t="s">
        <v>268</v>
      </c>
      <c r="C180" s="92">
        <v>280.60000000000002</v>
      </c>
      <c r="D180" s="93">
        <f>'[1]б-4'!D180</f>
        <v>33.200000000000003</v>
      </c>
      <c r="E180" s="93">
        <f>'[1]б-4'!E180</f>
        <v>32.9</v>
      </c>
      <c r="F180" s="89">
        <f t="shared" si="7"/>
        <v>99.096385542168662</v>
      </c>
      <c r="G180" s="89">
        <f t="shared" si="8"/>
        <v>-0.30000000000000426</v>
      </c>
    </row>
    <row r="181" spans="1:7" ht="15.75" hidden="1" outlineLevel="1">
      <c r="A181" s="109"/>
      <c r="B181" s="124"/>
      <c r="C181" s="92"/>
      <c r="D181" s="93">
        <f>'[1]б-4'!D181</f>
        <v>0</v>
      </c>
      <c r="E181" s="93">
        <f>'[1]б-4'!E181</f>
        <v>0</v>
      </c>
      <c r="F181" s="89" t="e">
        <f t="shared" si="7"/>
        <v>#DIV/0!</v>
      </c>
      <c r="G181" s="89">
        <f t="shared" si="8"/>
        <v>0</v>
      </c>
    </row>
    <row r="182" spans="1:7" ht="15.75" hidden="1" outlineLevel="1">
      <c r="A182" s="109"/>
      <c r="B182" s="124"/>
      <c r="C182" s="92"/>
      <c r="D182" s="93">
        <f>'[1]б-4'!D182</f>
        <v>0</v>
      </c>
      <c r="E182" s="93">
        <f>'[1]б-4'!E182</f>
        <v>0</v>
      </c>
      <c r="F182" s="89" t="e">
        <f t="shared" si="7"/>
        <v>#DIV/0!</v>
      </c>
      <c r="G182" s="89">
        <f t="shared" si="8"/>
        <v>0</v>
      </c>
    </row>
    <row r="183" spans="1:7" ht="15.75" hidden="1" outlineLevel="1">
      <c r="A183" s="109"/>
      <c r="B183" s="124"/>
      <c r="C183" s="92"/>
      <c r="D183" s="93">
        <f>'[1]б-4'!D183</f>
        <v>0</v>
      </c>
      <c r="E183" s="93">
        <f>'[1]б-4'!E183</f>
        <v>0</v>
      </c>
      <c r="F183" s="89" t="e">
        <f t="shared" si="7"/>
        <v>#DIV/0!</v>
      </c>
      <c r="G183" s="89">
        <f t="shared" si="8"/>
        <v>0</v>
      </c>
    </row>
    <row r="184" spans="1:7" ht="15.75" collapsed="1">
      <c r="A184" s="109" t="s">
        <v>269</v>
      </c>
      <c r="B184" s="124" t="s">
        <v>270</v>
      </c>
      <c r="C184" s="92">
        <v>589.20000000000005</v>
      </c>
      <c r="D184" s="93">
        <f>'[1]б-4'!D184</f>
        <v>147.29999999999998</v>
      </c>
      <c r="E184" s="93">
        <f>'[1]б-4'!E184</f>
        <v>153.39999999999998</v>
      </c>
      <c r="F184" s="89">
        <f t="shared" si="7"/>
        <v>104.14120841819417</v>
      </c>
      <c r="G184" s="89">
        <f t="shared" si="8"/>
        <v>6.0999999999999943</v>
      </c>
    </row>
    <row r="185" spans="1:7" ht="15.75" hidden="1" outlineLevel="1">
      <c r="A185" s="109"/>
      <c r="B185" s="124"/>
      <c r="C185" s="92"/>
      <c r="D185" s="93">
        <f>'[1]б-4'!D185</f>
        <v>0</v>
      </c>
      <c r="E185" s="93">
        <f>'[1]б-4'!E185</f>
        <v>0</v>
      </c>
      <c r="F185" s="89" t="e">
        <f t="shared" si="7"/>
        <v>#DIV/0!</v>
      </c>
      <c r="G185" s="89">
        <f t="shared" si="8"/>
        <v>0</v>
      </c>
    </row>
    <row r="186" spans="1:7" ht="15.75" hidden="1" outlineLevel="1">
      <c r="A186" s="109"/>
      <c r="B186" s="124"/>
      <c r="C186" s="92"/>
      <c r="D186" s="93">
        <f>'[1]б-4'!D186</f>
        <v>0</v>
      </c>
      <c r="E186" s="93">
        <f>'[1]б-4'!E186</f>
        <v>0</v>
      </c>
      <c r="F186" s="89" t="e">
        <f t="shared" si="7"/>
        <v>#DIV/0!</v>
      </c>
      <c r="G186" s="89">
        <f t="shared" si="8"/>
        <v>0</v>
      </c>
    </row>
    <row r="187" spans="1:7" ht="15.75" hidden="1" outlineLevel="1">
      <c r="A187" s="109"/>
      <c r="B187" s="124"/>
      <c r="C187" s="92"/>
      <c r="D187" s="93">
        <f>'[1]б-4'!D187</f>
        <v>0</v>
      </c>
      <c r="E187" s="93">
        <f>'[1]б-4'!E187</f>
        <v>0</v>
      </c>
      <c r="F187" s="89" t="e">
        <f t="shared" si="7"/>
        <v>#DIV/0!</v>
      </c>
      <c r="G187" s="89">
        <f t="shared" si="8"/>
        <v>0</v>
      </c>
    </row>
    <row r="188" spans="1:7" ht="15.75" collapsed="1">
      <c r="A188" s="109" t="s">
        <v>271</v>
      </c>
      <c r="B188" s="124" t="s">
        <v>272</v>
      </c>
      <c r="C188" s="92">
        <v>30.2</v>
      </c>
      <c r="D188" s="93">
        <f>'[1]б-4'!D188</f>
        <v>7.2</v>
      </c>
      <c r="E188" s="93">
        <f>'[1]б-4'!E188</f>
        <v>0</v>
      </c>
      <c r="F188" s="89">
        <f t="shared" si="7"/>
        <v>0</v>
      </c>
      <c r="G188" s="89">
        <f t="shared" si="8"/>
        <v>-7.2</v>
      </c>
    </row>
    <row r="189" spans="1:7" ht="15.75" hidden="1" outlineLevel="1">
      <c r="A189" s="109"/>
      <c r="B189" s="124"/>
      <c r="C189" s="92"/>
      <c r="D189" s="93">
        <f>'[1]б-4'!D189</f>
        <v>0</v>
      </c>
      <c r="E189" s="93">
        <f>'[1]б-4'!E189</f>
        <v>0</v>
      </c>
      <c r="F189" s="89" t="e">
        <f t="shared" si="7"/>
        <v>#DIV/0!</v>
      </c>
      <c r="G189" s="89">
        <f t="shared" si="8"/>
        <v>0</v>
      </c>
    </row>
    <row r="190" spans="1:7" ht="15.75" hidden="1" outlineLevel="1">
      <c r="A190" s="109"/>
      <c r="B190" s="124"/>
      <c r="C190" s="92"/>
      <c r="D190" s="93">
        <f>'[1]б-4'!D190</f>
        <v>0</v>
      </c>
      <c r="E190" s="93">
        <f>'[1]б-4'!E190</f>
        <v>0</v>
      </c>
      <c r="F190" s="89" t="e">
        <f t="shared" si="7"/>
        <v>#DIV/0!</v>
      </c>
      <c r="G190" s="89">
        <f t="shared" si="8"/>
        <v>0</v>
      </c>
    </row>
    <row r="191" spans="1:7" ht="15.75" hidden="1" outlineLevel="1">
      <c r="A191" s="109"/>
      <c r="B191" s="124"/>
      <c r="C191" s="92"/>
      <c r="D191" s="93">
        <f>'[1]б-4'!D191</f>
        <v>0</v>
      </c>
      <c r="E191" s="93">
        <f>'[1]б-4'!E191</f>
        <v>0</v>
      </c>
      <c r="F191" s="89" t="e">
        <f t="shared" si="7"/>
        <v>#DIV/0!</v>
      </c>
      <c r="G191" s="89">
        <f t="shared" si="8"/>
        <v>0</v>
      </c>
    </row>
    <row r="192" spans="1:7" ht="15.75" collapsed="1">
      <c r="A192" s="109" t="s">
        <v>273</v>
      </c>
      <c r="B192" s="124" t="s">
        <v>274</v>
      </c>
      <c r="C192" s="92">
        <v>10</v>
      </c>
      <c r="D192" s="93">
        <f>'[1]б-4'!D192</f>
        <v>10</v>
      </c>
      <c r="E192" s="93">
        <f>'[1]б-4'!E192</f>
        <v>0</v>
      </c>
      <c r="F192" s="89">
        <f t="shared" si="7"/>
        <v>0</v>
      </c>
      <c r="G192" s="89">
        <f t="shared" si="8"/>
        <v>-10</v>
      </c>
    </row>
    <row r="193" spans="1:7" ht="15.75">
      <c r="A193" s="109" t="s">
        <v>275</v>
      </c>
      <c r="B193" s="124" t="s">
        <v>276</v>
      </c>
      <c r="C193" s="92">
        <v>5.5</v>
      </c>
      <c r="D193" s="93">
        <f>'[1]б-4'!D193</f>
        <v>0</v>
      </c>
      <c r="E193" s="93">
        <f>'[1]б-4'!E193</f>
        <v>0</v>
      </c>
      <c r="F193" s="89">
        <v>0</v>
      </c>
      <c r="G193" s="89">
        <f t="shared" si="8"/>
        <v>0</v>
      </c>
    </row>
    <row r="194" spans="1:7" ht="31.5">
      <c r="A194" s="109" t="s">
        <v>277</v>
      </c>
      <c r="B194" s="124" t="s">
        <v>278</v>
      </c>
      <c r="C194" s="92">
        <v>200</v>
      </c>
      <c r="D194" s="93">
        <f>'[1]б-4'!D194</f>
        <v>0</v>
      </c>
      <c r="E194" s="93">
        <f>'[1]б-4'!E194</f>
        <v>0</v>
      </c>
      <c r="F194" s="89">
        <v>0</v>
      </c>
      <c r="G194" s="89">
        <f t="shared" si="8"/>
        <v>0</v>
      </c>
    </row>
    <row r="195" spans="1:7" ht="15.75">
      <c r="A195" s="109" t="s">
        <v>279</v>
      </c>
      <c r="B195" s="124" t="s">
        <v>280</v>
      </c>
      <c r="C195" s="92">
        <v>90</v>
      </c>
      <c r="D195" s="93">
        <f>'[1]б-4'!D195</f>
        <v>22.5</v>
      </c>
      <c r="E195" s="93">
        <f>'[1]б-4'!E195</f>
        <v>19.200000000000003</v>
      </c>
      <c r="F195" s="89">
        <f t="shared" si="7"/>
        <v>85.333333333333343</v>
      </c>
      <c r="G195" s="89">
        <f t="shared" si="8"/>
        <v>-3.2999999999999972</v>
      </c>
    </row>
    <row r="196" spans="1:7" ht="15.75">
      <c r="A196" s="109" t="s">
        <v>281</v>
      </c>
      <c r="B196" s="124" t="s">
        <v>282</v>
      </c>
      <c r="C196" s="92">
        <v>182.9</v>
      </c>
      <c r="D196" s="93">
        <f>'[1]б-4'!D196</f>
        <v>45</v>
      </c>
      <c r="E196" s="93">
        <f>'[1]б-4'!E196</f>
        <v>34</v>
      </c>
      <c r="F196" s="89">
        <f t="shared" si="7"/>
        <v>75.555555555555557</v>
      </c>
      <c r="G196" s="89">
        <f t="shared" si="8"/>
        <v>-11</v>
      </c>
    </row>
    <row r="197" spans="1:7" ht="15.75">
      <c r="A197" s="109" t="s">
        <v>283</v>
      </c>
      <c r="B197" s="124" t="s">
        <v>284</v>
      </c>
      <c r="C197" s="92">
        <v>368.39999999999992</v>
      </c>
      <c r="D197" s="93">
        <f>'[1]б-4'!D197</f>
        <v>92.1</v>
      </c>
      <c r="E197" s="93">
        <f>'[1]б-4'!E197</f>
        <v>24.7</v>
      </c>
      <c r="F197" s="89">
        <f t="shared" si="7"/>
        <v>26.818675352877307</v>
      </c>
      <c r="G197" s="89">
        <f t="shared" si="8"/>
        <v>-67.399999999999991</v>
      </c>
    </row>
    <row r="198" spans="1:7" ht="15.75">
      <c r="A198" s="109" t="s">
        <v>285</v>
      </c>
      <c r="B198" s="124" t="s">
        <v>286</v>
      </c>
      <c r="C198" s="92">
        <v>62</v>
      </c>
      <c r="D198" s="93">
        <f>'[1]б-4'!D198</f>
        <v>0</v>
      </c>
      <c r="E198" s="93">
        <f>'[1]б-4'!E198</f>
        <v>0</v>
      </c>
      <c r="F198" s="89">
        <v>0</v>
      </c>
      <c r="G198" s="89">
        <f t="shared" si="8"/>
        <v>0</v>
      </c>
    </row>
    <row r="199" spans="1:7" ht="15.75">
      <c r="A199" s="109" t="s">
        <v>287</v>
      </c>
      <c r="B199" s="124" t="s">
        <v>288</v>
      </c>
      <c r="C199" s="92">
        <v>351</v>
      </c>
      <c r="D199" s="93">
        <f>'[1]б-4'!D199</f>
        <v>0</v>
      </c>
      <c r="E199" s="93">
        <f>'[1]б-4'!E199</f>
        <v>41.6</v>
      </c>
      <c r="F199" s="89">
        <v>0</v>
      </c>
      <c r="G199" s="89">
        <f t="shared" si="8"/>
        <v>41.6</v>
      </c>
    </row>
    <row r="200" spans="1:7" ht="15.75">
      <c r="A200" s="109" t="s">
        <v>289</v>
      </c>
      <c r="B200" s="124" t="s">
        <v>290</v>
      </c>
      <c r="C200" s="92">
        <v>19.200000000000003</v>
      </c>
      <c r="D200" s="93">
        <f>'[1]б-4'!D200</f>
        <v>0</v>
      </c>
      <c r="E200" s="93">
        <f>'[1]б-4'!E200</f>
        <v>0</v>
      </c>
      <c r="F200" s="89">
        <v>0</v>
      </c>
      <c r="G200" s="89">
        <f t="shared" si="8"/>
        <v>0</v>
      </c>
    </row>
    <row r="201" spans="1:7" ht="15.75">
      <c r="A201" s="109" t="s">
        <v>291</v>
      </c>
      <c r="B201" s="124" t="s">
        <v>292</v>
      </c>
      <c r="C201" s="92">
        <v>36.4</v>
      </c>
      <c r="D201" s="93">
        <f>'[1]б-4'!D201</f>
        <v>26</v>
      </c>
      <c r="E201" s="93">
        <f>'[1]б-4'!E201</f>
        <v>0</v>
      </c>
      <c r="F201" s="89">
        <f t="shared" si="7"/>
        <v>0</v>
      </c>
      <c r="G201" s="89">
        <f t="shared" si="8"/>
        <v>-26</v>
      </c>
    </row>
    <row r="202" spans="1:7" ht="15.75">
      <c r="A202" s="109" t="s">
        <v>293</v>
      </c>
      <c r="B202" s="97" t="s">
        <v>294</v>
      </c>
      <c r="C202" s="92">
        <v>0</v>
      </c>
      <c r="D202" s="93">
        <f>'[1]б-4'!D202</f>
        <v>0</v>
      </c>
      <c r="E202" s="93">
        <f>'[1]б-4'!E202</f>
        <v>0</v>
      </c>
      <c r="F202" s="89">
        <v>0</v>
      </c>
      <c r="G202" s="89">
        <f t="shared" si="8"/>
        <v>0</v>
      </c>
    </row>
    <row r="203" spans="1:7" ht="15.75">
      <c r="A203" s="109" t="s">
        <v>295</v>
      </c>
      <c r="B203" s="124" t="s">
        <v>296</v>
      </c>
      <c r="C203" s="92">
        <v>2.5</v>
      </c>
      <c r="D203" s="93">
        <f>'[1]б-4'!D203</f>
        <v>0</v>
      </c>
      <c r="E203" s="93">
        <f>'[1]б-4'!E203</f>
        <v>0</v>
      </c>
      <c r="F203" s="89">
        <v>0</v>
      </c>
      <c r="G203" s="89">
        <f t="shared" si="8"/>
        <v>0</v>
      </c>
    </row>
    <row r="204" spans="1:7" ht="15.75">
      <c r="A204" s="109" t="s">
        <v>297</v>
      </c>
      <c r="B204" s="124" t="s">
        <v>298</v>
      </c>
      <c r="C204" s="92">
        <v>78.099999999999994</v>
      </c>
      <c r="D204" s="93">
        <f>'[1]б-4'!D204</f>
        <v>32.9</v>
      </c>
      <c r="E204" s="93">
        <f>'[1]б-4'!E204</f>
        <v>17.8</v>
      </c>
      <c r="F204" s="89">
        <f t="shared" si="7"/>
        <v>54.103343465045597</v>
      </c>
      <c r="G204" s="89">
        <f t="shared" si="8"/>
        <v>-15.099999999999998</v>
      </c>
    </row>
    <row r="205" spans="1:7" ht="15.75">
      <c r="A205" s="109" t="s">
        <v>299</v>
      </c>
      <c r="B205" s="124" t="s">
        <v>300</v>
      </c>
      <c r="C205" s="92">
        <v>82.7</v>
      </c>
      <c r="D205" s="93">
        <f>'[1]б-4'!D205</f>
        <v>0</v>
      </c>
      <c r="E205" s="93">
        <f>'[1]б-4'!E205</f>
        <v>1.3</v>
      </c>
      <c r="F205" s="89">
        <v>0</v>
      </c>
      <c r="G205" s="89">
        <f t="shared" si="8"/>
        <v>1.3</v>
      </c>
    </row>
    <row r="206" spans="1:7" ht="15.75">
      <c r="A206" s="109" t="s">
        <v>301</v>
      </c>
      <c r="B206" s="124" t="s">
        <v>302</v>
      </c>
      <c r="C206" s="92">
        <v>0</v>
      </c>
      <c r="D206" s="93">
        <f>'[1]б-4'!D206</f>
        <v>0</v>
      </c>
      <c r="E206" s="93">
        <f>'[1]б-4'!E206</f>
        <v>0</v>
      </c>
      <c r="F206" s="89">
        <v>0</v>
      </c>
      <c r="G206" s="89">
        <f t="shared" ref="G206:G248" si="9">E206-D206</f>
        <v>0</v>
      </c>
    </row>
    <row r="207" spans="1:7" ht="15.75">
      <c r="A207" s="109" t="s">
        <v>303</v>
      </c>
      <c r="B207" s="124" t="s">
        <v>304</v>
      </c>
      <c r="C207" s="92">
        <v>0</v>
      </c>
      <c r="D207" s="93">
        <f>'[1]б-4'!D207</f>
        <v>0</v>
      </c>
      <c r="E207" s="93">
        <f>'[1]б-4'!E207</f>
        <v>0</v>
      </c>
      <c r="F207" s="89">
        <v>0</v>
      </c>
      <c r="G207" s="89">
        <f t="shared" si="9"/>
        <v>0</v>
      </c>
    </row>
    <row r="208" spans="1:7" ht="15.75">
      <c r="A208" s="109" t="s">
        <v>305</v>
      </c>
      <c r="B208" s="124" t="s">
        <v>306</v>
      </c>
      <c r="C208" s="92">
        <v>360</v>
      </c>
      <c r="D208" s="93">
        <f>'[1]б-4'!D208</f>
        <v>90</v>
      </c>
      <c r="E208" s="93">
        <f>'[1]б-4'!E208</f>
        <v>3</v>
      </c>
      <c r="F208" s="89">
        <f t="shared" ref="F208:F232" si="10">E208/D208*100</f>
        <v>3.3333333333333335</v>
      </c>
      <c r="G208" s="89">
        <f t="shared" si="9"/>
        <v>-87</v>
      </c>
    </row>
    <row r="209" spans="1:7" ht="15.75">
      <c r="A209" s="109" t="s">
        <v>307</v>
      </c>
      <c r="B209" s="124" t="s">
        <v>308</v>
      </c>
      <c r="C209" s="92">
        <v>439.9</v>
      </c>
      <c r="D209" s="93">
        <f>'[1]б-4'!D209</f>
        <v>180.7</v>
      </c>
      <c r="E209" s="93">
        <f>'[1]б-4'!E209</f>
        <v>0</v>
      </c>
      <c r="F209" s="89">
        <f t="shared" si="10"/>
        <v>0</v>
      </c>
      <c r="G209" s="89">
        <f t="shared" si="9"/>
        <v>-180.7</v>
      </c>
    </row>
    <row r="210" spans="1:7" ht="15.75">
      <c r="A210" s="113" t="s">
        <v>309</v>
      </c>
      <c r="B210" s="127" t="s">
        <v>310</v>
      </c>
      <c r="C210" s="92">
        <v>0</v>
      </c>
      <c r="D210" s="93">
        <f>'[1]б-4'!D210</f>
        <v>0</v>
      </c>
      <c r="E210" s="93">
        <f>'[1]б-4'!E210</f>
        <v>0</v>
      </c>
      <c r="F210" s="89">
        <v>0</v>
      </c>
      <c r="G210" s="89">
        <f t="shared" si="9"/>
        <v>0</v>
      </c>
    </row>
    <row r="211" spans="1:7" ht="15.75">
      <c r="A211" s="113" t="s">
        <v>311</v>
      </c>
      <c r="B211" s="127" t="s">
        <v>312</v>
      </c>
      <c r="C211" s="92">
        <v>305.5</v>
      </c>
      <c r="D211" s="93">
        <f>'[1]б-4'!D211</f>
        <v>56</v>
      </c>
      <c r="E211" s="93">
        <f>'[1]б-4'!E211</f>
        <v>0</v>
      </c>
      <c r="F211" s="89">
        <f t="shared" si="10"/>
        <v>0</v>
      </c>
      <c r="G211" s="89">
        <f t="shared" si="9"/>
        <v>-56</v>
      </c>
    </row>
    <row r="212" spans="1:7" ht="15.75">
      <c r="A212" s="113" t="s">
        <v>313</v>
      </c>
      <c r="B212" s="127" t="s">
        <v>314</v>
      </c>
      <c r="C212" s="92">
        <v>134.39999999999998</v>
      </c>
      <c r="D212" s="93">
        <f>'[1]б-4'!D212</f>
        <v>124.69999999999999</v>
      </c>
      <c r="E212" s="93">
        <f>'[1]б-4'!E212</f>
        <v>0</v>
      </c>
      <c r="F212" s="89">
        <f t="shared" si="10"/>
        <v>0</v>
      </c>
      <c r="G212" s="89">
        <f t="shared" si="9"/>
        <v>-124.69999999999999</v>
      </c>
    </row>
    <row r="213" spans="1:7" ht="15.75">
      <c r="A213" s="109" t="s">
        <v>315</v>
      </c>
      <c r="B213" s="124" t="s">
        <v>316</v>
      </c>
      <c r="C213" s="128">
        <v>76.099999999999994</v>
      </c>
      <c r="D213" s="93">
        <f>'[1]б-4'!D213</f>
        <v>0</v>
      </c>
      <c r="E213" s="93">
        <f>'[1]б-4'!E213</f>
        <v>0</v>
      </c>
      <c r="F213" s="89">
        <v>0</v>
      </c>
      <c r="G213" s="89">
        <f t="shared" si="9"/>
        <v>0</v>
      </c>
    </row>
    <row r="214" spans="1:7" ht="15.75">
      <c r="A214" s="109" t="s">
        <v>317</v>
      </c>
      <c r="B214" s="124" t="s">
        <v>178</v>
      </c>
      <c r="C214" s="128">
        <v>0</v>
      </c>
      <c r="D214" s="93">
        <f>'[1]б-4'!D214</f>
        <v>0</v>
      </c>
      <c r="E214" s="93">
        <f>'[1]б-4'!E214</f>
        <v>88.800000000000011</v>
      </c>
      <c r="F214" s="89">
        <v>0</v>
      </c>
      <c r="G214" s="89">
        <f t="shared" si="9"/>
        <v>88.800000000000011</v>
      </c>
    </row>
    <row r="215" spans="1:7" ht="15.75">
      <c r="A215" s="105" t="s">
        <v>318</v>
      </c>
      <c r="B215" s="125" t="s">
        <v>319</v>
      </c>
      <c r="C215" s="129">
        <v>6076.7000000000007</v>
      </c>
      <c r="D215" s="89">
        <f>'[1]б-4'!D215</f>
        <v>1648</v>
      </c>
      <c r="E215" s="89">
        <f>'[1]б-4'!E215</f>
        <v>1062.8</v>
      </c>
      <c r="F215" s="89">
        <f t="shared" si="10"/>
        <v>64.490291262135926</v>
      </c>
      <c r="G215" s="89">
        <f t="shared" si="9"/>
        <v>-585.20000000000005</v>
      </c>
    </row>
    <row r="216" spans="1:7" ht="15.75">
      <c r="A216" s="109" t="s">
        <v>320</v>
      </c>
      <c r="B216" s="101" t="s">
        <v>321</v>
      </c>
      <c r="C216" s="130">
        <v>79.199999999999989</v>
      </c>
      <c r="D216" s="93">
        <f>'[1]б-4'!D216</f>
        <v>19.8</v>
      </c>
      <c r="E216" s="93">
        <f>'[1]б-4'!E216</f>
        <v>8.8999999999999986</v>
      </c>
      <c r="F216" s="93">
        <f t="shared" si="10"/>
        <v>44.949494949494941</v>
      </c>
      <c r="G216" s="93">
        <f t="shared" si="9"/>
        <v>-10.900000000000002</v>
      </c>
    </row>
    <row r="217" spans="1:7" ht="31.5" collapsed="1">
      <c r="A217" s="109" t="s">
        <v>322</v>
      </c>
      <c r="B217" s="97" t="s">
        <v>323</v>
      </c>
      <c r="C217" s="130">
        <v>423.4</v>
      </c>
      <c r="D217" s="93">
        <f>'[1]б-4'!D217</f>
        <v>127.50000000000001</v>
      </c>
      <c r="E217" s="93">
        <f>'[1]б-4'!E217</f>
        <v>38</v>
      </c>
      <c r="F217" s="93">
        <f t="shared" si="10"/>
        <v>29.803921568627445</v>
      </c>
      <c r="G217" s="93">
        <f t="shared" si="9"/>
        <v>-89.500000000000014</v>
      </c>
    </row>
    <row r="218" spans="1:7" ht="15.75" hidden="1" outlineLevel="1">
      <c r="A218" s="113" t="s">
        <v>324</v>
      </c>
      <c r="B218" s="127" t="s">
        <v>115</v>
      </c>
      <c r="C218" s="131">
        <v>100.80000000000003</v>
      </c>
      <c r="D218" s="93">
        <f>'[1]б-4'!D218</f>
        <v>25.200000000000003</v>
      </c>
      <c r="E218" s="93">
        <f>'[1]б-4'!E218</f>
        <v>0</v>
      </c>
      <c r="F218" s="93">
        <f t="shared" si="10"/>
        <v>0</v>
      </c>
      <c r="G218" s="93">
        <f t="shared" si="9"/>
        <v>-25.200000000000003</v>
      </c>
    </row>
    <row r="219" spans="1:7" ht="15.75" hidden="1" outlineLevel="1">
      <c r="A219" s="113" t="s">
        <v>325</v>
      </c>
      <c r="B219" s="127" t="s">
        <v>117</v>
      </c>
      <c r="C219" s="92">
        <v>145.19999999999999</v>
      </c>
      <c r="D219" s="93">
        <f>'[1]б-4'!D219</f>
        <v>58</v>
      </c>
      <c r="E219" s="93">
        <f>'[1]б-4'!E219</f>
        <v>38</v>
      </c>
      <c r="F219" s="93">
        <f t="shared" si="10"/>
        <v>65.517241379310349</v>
      </c>
      <c r="G219" s="93">
        <f t="shared" si="9"/>
        <v>-20</v>
      </c>
    </row>
    <row r="220" spans="1:7" ht="31.5" hidden="1" outlineLevel="1">
      <c r="A220" s="113" t="s">
        <v>326</v>
      </c>
      <c r="B220" s="132" t="s">
        <v>327</v>
      </c>
      <c r="C220" s="130">
        <v>177.40000000000003</v>
      </c>
      <c r="D220" s="93">
        <f>'[1]б-4'!D220</f>
        <v>44.3</v>
      </c>
      <c r="E220" s="93">
        <f>'[1]б-4'!E220</f>
        <v>0</v>
      </c>
      <c r="F220" s="93">
        <f t="shared" si="10"/>
        <v>0</v>
      </c>
      <c r="G220" s="93">
        <f t="shared" si="9"/>
        <v>-44.3</v>
      </c>
    </row>
    <row r="221" spans="1:7" ht="15.75" collapsed="1">
      <c r="A221" s="109" t="s">
        <v>328</v>
      </c>
      <c r="B221" s="97" t="s">
        <v>329</v>
      </c>
      <c r="C221" s="131">
        <v>154.50000000000003</v>
      </c>
      <c r="D221" s="93">
        <f>'[1]б-4'!D221</f>
        <v>38.5</v>
      </c>
      <c r="E221" s="93">
        <f>'[1]б-4'!E221</f>
        <v>24.3</v>
      </c>
      <c r="F221" s="93">
        <f t="shared" si="10"/>
        <v>63.116883116883116</v>
      </c>
      <c r="G221" s="93">
        <f t="shared" si="9"/>
        <v>-14.2</v>
      </c>
    </row>
    <row r="222" spans="1:7" ht="15.75" collapsed="1">
      <c r="A222" s="109" t="s">
        <v>330</v>
      </c>
      <c r="B222" s="97" t="s">
        <v>331</v>
      </c>
      <c r="C222" s="133">
        <f t="shared" ref="C222" si="11">SUM(C223:C227)</f>
        <v>5419.6</v>
      </c>
      <c r="D222" s="93">
        <f>'[1]б-4'!D222</f>
        <v>1462.2</v>
      </c>
      <c r="E222" s="93">
        <f>'[1]б-4'!E222</f>
        <v>991.6</v>
      </c>
      <c r="F222" s="93">
        <f t="shared" si="10"/>
        <v>67.815620298180818</v>
      </c>
      <c r="G222" s="93">
        <f t="shared" si="9"/>
        <v>-470.6</v>
      </c>
    </row>
    <row r="223" spans="1:7" ht="15.75" hidden="1" outlineLevel="1">
      <c r="A223" s="134" t="s">
        <v>332</v>
      </c>
      <c r="B223" s="126" t="s">
        <v>333</v>
      </c>
      <c r="C223" s="130">
        <v>228.2</v>
      </c>
      <c r="D223" s="93">
        <f>'[1]б-4'!D223</f>
        <v>21.6</v>
      </c>
      <c r="E223" s="93">
        <f>'[1]б-4'!E223</f>
        <v>40.299999999999997</v>
      </c>
      <c r="F223" s="89">
        <f t="shared" si="10"/>
        <v>186.57407407407405</v>
      </c>
      <c r="G223" s="89">
        <f t="shared" si="9"/>
        <v>18.699999999999996</v>
      </c>
    </row>
    <row r="224" spans="1:7" ht="15.75" hidden="1" outlineLevel="1">
      <c r="A224" s="134" t="s">
        <v>334</v>
      </c>
      <c r="B224" s="126" t="s">
        <v>335</v>
      </c>
      <c r="C224" s="131">
        <v>900</v>
      </c>
      <c r="D224" s="93">
        <f>'[1]б-4'!D224</f>
        <v>225</v>
      </c>
      <c r="E224" s="93">
        <f>'[1]б-4'!E224</f>
        <v>276.39999999999998</v>
      </c>
      <c r="F224" s="89">
        <f t="shared" si="10"/>
        <v>122.84444444444445</v>
      </c>
      <c r="G224" s="89">
        <f t="shared" si="9"/>
        <v>51.399999999999977</v>
      </c>
    </row>
    <row r="225" spans="1:7" ht="15.75" hidden="1" outlineLevel="1">
      <c r="A225" s="134" t="s">
        <v>336</v>
      </c>
      <c r="B225" s="126" t="s">
        <v>337</v>
      </c>
      <c r="C225" s="130">
        <v>198</v>
      </c>
      <c r="D225" s="93">
        <f>'[1]б-4'!D225</f>
        <v>49.5</v>
      </c>
      <c r="E225" s="93">
        <f>'[1]б-4'!E225</f>
        <v>117.5</v>
      </c>
      <c r="F225" s="89">
        <f t="shared" si="10"/>
        <v>237.37373737373736</v>
      </c>
      <c r="G225" s="89">
        <f t="shared" si="9"/>
        <v>68</v>
      </c>
    </row>
    <row r="226" spans="1:7" ht="15.75" hidden="1" outlineLevel="1">
      <c r="A226" s="134" t="s">
        <v>338</v>
      </c>
      <c r="B226" s="126" t="s">
        <v>339</v>
      </c>
      <c r="C226" s="130">
        <v>4093.4</v>
      </c>
      <c r="D226" s="93">
        <f>'[1]б-4'!D226</f>
        <v>1166.0999999999999</v>
      </c>
      <c r="E226" s="93">
        <f>'[1]б-4'!E226</f>
        <v>510.59999999999997</v>
      </c>
      <c r="F226" s="89">
        <f t="shared" si="10"/>
        <v>43.786982248520715</v>
      </c>
      <c r="G226" s="89">
        <f t="shared" si="9"/>
        <v>-655.5</v>
      </c>
    </row>
    <row r="227" spans="1:7" ht="15.75" hidden="1" outlineLevel="1">
      <c r="A227" s="134"/>
      <c r="B227" s="126" t="s">
        <v>340</v>
      </c>
      <c r="C227" s="130">
        <v>0</v>
      </c>
      <c r="D227" s="93">
        <f>'[1]б-4'!D227</f>
        <v>0</v>
      </c>
      <c r="E227" s="93">
        <f>'[1]б-4'!E227</f>
        <v>46.8</v>
      </c>
      <c r="F227" s="89" t="e">
        <f t="shared" si="10"/>
        <v>#DIV/0!</v>
      </c>
      <c r="G227" s="89">
        <f t="shared" si="9"/>
        <v>46.8</v>
      </c>
    </row>
    <row r="228" spans="1:7" ht="15.75" collapsed="1">
      <c r="A228" s="105" t="s">
        <v>48</v>
      </c>
      <c r="B228" s="135" t="s">
        <v>341</v>
      </c>
      <c r="C228" s="129">
        <v>0</v>
      </c>
      <c r="D228" s="89">
        <f>'[1]б-4'!D228</f>
        <v>0</v>
      </c>
      <c r="E228" s="89">
        <f>'[1]б-4'!E228</f>
        <v>0</v>
      </c>
      <c r="F228" s="89">
        <v>0</v>
      </c>
      <c r="G228" s="89">
        <f t="shared" si="9"/>
        <v>0</v>
      </c>
    </row>
    <row r="229" spans="1:7" ht="15.75" collapsed="1">
      <c r="A229" s="119" t="s">
        <v>57</v>
      </c>
      <c r="B229" s="94" t="s">
        <v>342</v>
      </c>
      <c r="C229" s="108">
        <f t="shared" ref="C229" si="12">C13-C39</f>
        <v>0</v>
      </c>
      <c r="D229" s="89">
        <f>'[1]б-4'!D229</f>
        <v>-364.00000000000728</v>
      </c>
      <c r="E229" s="89">
        <f>'[1]б-4'!E229</f>
        <v>-2632.9000000000015</v>
      </c>
      <c r="F229" s="89">
        <f t="shared" si="10"/>
        <v>723.32417582416178</v>
      </c>
      <c r="G229" s="89">
        <f t="shared" si="9"/>
        <v>-2268.8999999999942</v>
      </c>
    </row>
    <row r="230" spans="1:7" ht="31.5" hidden="1" outlineLevel="1">
      <c r="A230" s="119" t="s">
        <v>78</v>
      </c>
      <c r="B230" s="94" t="s">
        <v>343</v>
      </c>
      <c r="C230" s="129">
        <v>0</v>
      </c>
      <c r="D230" s="89">
        <f>'[1]б-4'!D230</f>
        <v>119.30000000000291</v>
      </c>
      <c r="E230" s="89">
        <f>'[1]б-4'!E230</f>
        <v>0</v>
      </c>
      <c r="F230" s="89">
        <f t="shared" si="10"/>
        <v>0</v>
      </c>
      <c r="G230" s="89">
        <f t="shared" si="9"/>
        <v>-119.30000000000291</v>
      </c>
    </row>
    <row r="231" spans="1:7" ht="31.5" hidden="1" outlineLevel="1">
      <c r="A231" s="119" t="s">
        <v>344</v>
      </c>
      <c r="B231" s="94" t="s">
        <v>345</v>
      </c>
      <c r="C231" s="129">
        <v>0</v>
      </c>
      <c r="D231" s="89">
        <f>'[1]б-4'!D231</f>
        <v>0</v>
      </c>
      <c r="E231" s="89">
        <f>'[1]б-4'!E231</f>
        <v>0</v>
      </c>
      <c r="F231" s="89" t="e">
        <f t="shared" si="10"/>
        <v>#DIV/0!</v>
      </c>
      <c r="G231" s="89">
        <f t="shared" si="9"/>
        <v>0</v>
      </c>
    </row>
    <row r="232" spans="1:7" ht="15.75" collapsed="1">
      <c r="A232" s="119" t="s">
        <v>78</v>
      </c>
      <c r="B232" s="136" t="s">
        <v>346</v>
      </c>
      <c r="C232" s="129">
        <v>13795.070000000002</v>
      </c>
      <c r="D232" s="89">
        <f>'[1]б-4'!D232</f>
        <v>240</v>
      </c>
      <c r="E232" s="89">
        <f>'[1]б-4'!E232</f>
        <v>2499.3000000000002</v>
      </c>
      <c r="F232" s="89">
        <f t="shared" si="10"/>
        <v>1041.375</v>
      </c>
      <c r="G232" s="89">
        <f t="shared" si="9"/>
        <v>2259.3000000000002</v>
      </c>
    </row>
    <row r="233" spans="1:7" ht="31.5" hidden="1" outlineLevel="1">
      <c r="A233" s="119"/>
      <c r="B233" s="137" t="s">
        <v>347</v>
      </c>
      <c r="C233" s="133">
        <f t="shared" ref="C233" si="13">SUM(C234:C242)</f>
        <v>13455.070000000002</v>
      </c>
      <c r="D233" s="89">
        <f>'[1]б-4'!D233</f>
        <v>0</v>
      </c>
      <c r="E233" s="89">
        <f>'[1]б-4'!E233</f>
        <v>2432.3000000000002</v>
      </c>
      <c r="F233" s="138"/>
      <c r="G233" s="93">
        <f t="shared" si="9"/>
        <v>2432.3000000000002</v>
      </c>
    </row>
    <row r="234" spans="1:7" ht="15.75" hidden="1" outlineLevel="1">
      <c r="A234" s="139" t="s">
        <v>80</v>
      </c>
      <c r="B234" s="140" t="s">
        <v>348</v>
      </c>
      <c r="C234" s="130">
        <v>3123.33</v>
      </c>
      <c r="D234" s="93">
        <f>'[1]б-4'!D234</f>
        <v>0</v>
      </c>
      <c r="E234" s="93">
        <f>'[1]б-4'!E234</f>
        <v>0</v>
      </c>
      <c r="F234" s="138"/>
      <c r="G234" s="93">
        <f t="shared" si="9"/>
        <v>0</v>
      </c>
    </row>
    <row r="235" spans="1:7" ht="15.75" hidden="1" outlineLevel="1">
      <c r="A235" s="139" t="s">
        <v>81</v>
      </c>
      <c r="B235" s="140" t="s">
        <v>349</v>
      </c>
      <c r="C235" s="130">
        <v>3570</v>
      </c>
      <c r="D235" s="93">
        <f>'[1]б-4'!D235</f>
        <v>0</v>
      </c>
      <c r="E235" s="93">
        <f>'[1]б-4'!E235</f>
        <v>0</v>
      </c>
      <c r="F235" s="138"/>
      <c r="G235" s="93">
        <f t="shared" si="9"/>
        <v>0</v>
      </c>
    </row>
    <row r="236" spans="1:7" ht="15.75" hidden="1" outlineLevel="1">
      <c r="A236" s="139" t="s">
        <v>82</v>
      </c>
      <c r="B236" s="140" t="s">
        <v>350</v>
      </c>
      <c r="C236" s="130">
        <v>1300</v>
      </c>
      <c r="D236" s="93">
        <f>'[1]б-4'!D236</f>
        <v>0</v>
      </c>
      <c r="E236" s="93">
        <f>'[1]б-4'!E236</f>
        <v>0</v>
      </c>
      <c r="F236" s="138"/>
      <c r="G236" s="93">
        <f t="shared" si="9"/>
        <v>0</v>
      </c>
    </row>
    <row r="237" spans="1:7" ht="15.75" hidden="1" outlineLevel="1">
      <c r="A237" s="139" t="s">
        <v>351</v>
      </c>
      <c r="B237" s="140" t="s">
        <v>352</v>
      </c>
      <c r="C237" s="130">
        <v>4500</v>
      </c>
      <c r="D237" s="93">
        <f>'[1]б-4'!D237</f>
        <v>0</v>
      </c>
      <c r="E237" s="93">
        <f>'[1]б-4'!E237</f>
        <v>0</v>
      </c>
      <c r="F237" s="138"/>
      <c r="G237" s="93">
        <f t="shared" si="9"/>
        <v>0</v>
      </c>
    </row>
    <row r="238" spans="1:7" ht="15.75" hidden="1" outlineLevel="1">
      <c r="A238" s="139" t="s">
        <v>353</v>
      </c>
      <c r="B238" s="140" t="s">
        <v>354</v>
      </c>
      <c r="C238" s="130">
        <v>335.37</v>
      </c>
      <c r="D238" s="93">
        <f>'[1]б-4'!D238</f>
        <v>0</v>
      </c>
      <c r="E238" s="93">
        <f>'[1]б-4'!E238</f>
        <v>0</v>
      </c>
      <c r="F238" s="138"/>
      <c r="G238" s="93">
        <f t="shared" si="9"/>
        <v>0</v>
      </c>
    </row>
    <row r="239" spans="1:7" ht="15.75" hidden="1" outlineLevel="1">
      <c r="A239" s="139" t="s">
        <v>355</v>
      </c>
      <c r="B239" s="127" t="s">
        <v>356</v>
      </c>
      <c r="C239" s="130">
        <v>600</v>
      </c>
      <c r="D239" s="93">
        <f>'[1]б-4'!D239</f>
        <v>0</v>
      </c>
      <c r="E239" s="93">
        <f>'[1]б-4'!E239</f>
        <v>0</v>
      </c>
      <c r="F239" s="138"/>
      <c r="G239" s="93">
        <f t="shared" si="9"/>
        <v>0</v>
      </c>
    </row>
    <row r="240" spans="1:7" ht="31.5" hidden="1" outlineLevel="1">
      <c r="A240" s="139" t="s">
        <v>357</v>
      </c>
      <c r="B240" s="127" t="s">
        <v>358</v>
      </c>
      <c r="C240" s="130">
        <v>18</v>
      </c>
      <c r="D240" s="93">
        <f>'[1]б-4'!D240</f>
        <v>0</v>
      </c>
      <c r="E240" s="93">
        <f>'[1]б-4'!E240</f>
        <v>0</v>
      </c>
      <c r="F240" s="138"/>
      <c r="G240" s="93">
        <f t="shared" si="9"/>
        <v>0</v>
      </c>
    </row>
    <row r="241" spans="1:7" ht="15.75" hidden="1" outlineLevel="1">
      <c r="A241" s="139" t="s">
        <v>359</v>
      </c>
      <c r="B241" s="127" t="s">
        <v>360</v>
      </c>
      <c r="C241" s="130">
        <v>8.3699999999999992</v>
      </c>
      <c r="D241" s="93">
        <f>'[1]б-4'!D241</f>
        <v>0</v>
      </c>
      <c r="E241" s="93">
        <f>'[1]б-4'!E241</f>
        <v>0</v>
      </c>
      <c r="F241" s="138"/>
      <c r="G241" s="93">
        <f t="shared" si="9"/>
        <v>0</v>
      </c>
    </row>
    <row r="242" spans="1:7" ht="15.75" hidden="1" outlineLevel="1">
      <c r="A242" s="139" t="s">
        <v>361</v>
      </c>
      <c r="B242" s="127" t="s">
        <v>362</v>
      </c>
      <c r="C242" s="130">
        <v>0</v>
      </c>
      <c r="D242" s="93">
        <f>'[1]б-4'!D242</f>
        <v>0</v>
      </c>
      <c r="E242" s="93">
        <f>'[1]б-4'!E242</f>
        <v>2432.3000000000002</v>
      </c>
      <c r="F242" s="138"/>
      <c r="G242" s="93">
        <f t="shared" si="9"/>
        <v>2432.3000000000002</v>
      </c>
    </row>
    <row r="243" spans="1:7" ht="15.75" hidden="1" outlineLevel="1">
      <c r="A243" s="139"/>
      <c r="B243" s="141" t="s">
        <v>363</v>
      </c>
      <c r="C243" s="133">
        <f t="shared" ref="C243" si="14">SUM(C244)</f>
        <v>240</v>
      </c>
      <c r="D243" s="89">
        <f>'[1]б-4'!D243</f>
        <v>240</v>
      </c>
      <c r="E243" s="89">
        <f>'[1]б-4'!E243</f>
        <v>67</v>
      </c>
      <c r="F243" s="138"/>
      <c r="G243" s="93">
        <f t="shared" si="9"/>
        <v>-173</v>
      </c>
    </row>
    <row r="244" spans="1:7" ht="15.75" hidden="1" outlineLevel="1">
      <c r="A244" s="139" t="s">
        <v>364</v>
      </c>
      <c r="B244" s="127" t="s">
        <v>365</v>
      </c>
      <c r="C244" s="133">
        <v>240</v>
      </c>
      <c r="D244" s="89">
        <f>'[1]б-4'!D244</f>
        <v>240</v>
      </c>
      <c r="E244" s="89">
        <f>'[1]б-4'!E244</f>
        <v>67</v>
      </c>
      <c r="F244" s="138"/>
      <c r="G244" s="93">
        <f t="shared" si="9"/>
        <v>-173</v>
      </c>
    </row>
    <row r="245" spans="1:7" ht="15.75" hidden="1" outlineLevel="1">
      <c r="A245" s="119"/>
      <c r="B245" s="142" t="s">
        <v>366</v>
      </c>
      <c r="C245" s="129">
        <v>7223</v>
      </c>
      <c r="D245" s="89"/>
      <c r="E245" s="89">
        <f>'[1]б-4'!E245</f>
        <v>0</v>
      </c>
      <c r="F245" s="138"/>
      <c r="G245" s="93">
        <f t="shared" si="9"/>
        <v>0</v>
      </c>
    </row>
    <row r="246" spans="1:7" ht="31.5" hidden="1" outlineLevel="1">
      <c r="A246" s="119" t="s">
        <v>367</v>
      </c>
      <c r="B246" s="143" t="s">
        <v>368</v>
      </c>
      <c r="C246" s="117">
        <f t="shared" ref="C246" si="15">SUM(C247:C248)</f>
        <v>13795.070000000002</v>
      </c>
      <c r="D246" s="89">
        <f>'[1]б-4'!D246</f>
        <v>240</v>
      </c>
      <c r="E246" s="89">
        <f>'[1]б-4'!E246</f>
        <v>2498.8000000000002</v>
      </c>
      <c r="F246" s="138"/>
      <c r="G246" s="93">
        <f t="shared" si="9"/>
        <v>2258.8000000000002</v>
      </c>
    </row>
    <row r="247" spans="1:7" ht="15.75" hidden="1" outlineLevel="1">
      <c r="A247" s="121" t="s">
        <v>369</v>
      </c>
      <c r="B247" s="122" t="s">
        <v>217</v>
      </c>
      <c r="C247" s="130">
        <v>340</v>
      </c>
      <c r="D247" s="93">
        <f>'[1]б-4'!D247</f>
        <v>240</v>
      </c>
      <c r="E247" s="93">
        <f>'[1]б-4'!E247</f>
        <v>66.5</v>
      </c>
      <c r="F247" s="138"/>
      <c r="G247" s="93">
        <f t="shared" si="9"/>
        <v>-173.5</v>
      </c>
    </row>
    <row r="248" spans="1:7" ht="15.75" hidden="1" outlineLevel="1">
      <c r="A248" s="121" t="s">
        <v>370</v>
      </c>
      <c r="B248" s="122" t="s">
        <v>219</v>
      </c>
      <c r="C248" s="130">
        <v>13455.070000000002</v>
      </c>
      <c r="D248" s="93">
        <f>'[1]б-4'!D248</f>
        <v>0</v>
      </c>
      <c r="E248" s="93">
        <f>'[1]б-4'!E248</f>
        <v>2432.3000000000002</v>
      </c>
      <c r="F248" s="138"/>
      <c r="G248" s="93">
        <f t="shared" si="9"/>
        <v>2432.3000000000002</v>
      </c>
    </row>
    <row r="249" spans="1:7" collapsed="1"/>
    <row r="252" spans="1:7" ht="15.75">
      <c r="B252" s="157" t="s">
        <v>371</v>
      </c>
      <c r="C252" s="157"/>
      <c r="D252" s="59"/>
      <c r="E252" s="59"/>
      <c r="F252" s="61" t="s">
        <v>85</v>
      </c>
    </row>
    <row r="253" spans="1:7" ht="15.75">
      <c r="B253" s="144"/>
      <c r="C253" s="60"/>
      <c r="D253" s="60"/>
      <c r="E253" s="60"/>
      <c r="F253" s="145"/>
    </row>
    <row r="254" spans="1:7" ht="15.75">
      <c r="B254" s="56"/>
      <c r="C254" s="146"/>
      <c r="D254" s="146"/>
      <c r="E254" s="146"/>
      <c r="F254" s="145"/>
    </row>
    <row r="255" spans="1:7" ht="15.75">
      <c r="B255" s="157" t="s">
        <v>86</v>
      </c>
      <c r="C255" s="157"/>
      <c r="D255" s="59"/>
      <c r="E255" s="59"/>
      <c r="F255" s="61" t="s">
        <v>87</v>
      </c>
    </row>
    <row r="256" spans="1:7" ht="15.75">
      <c r="B256" s="144"/>
      <c r="C256" s="60"/>
      <c r="D256" s="60"/>
      <c r="E256" s="60"/>
      <c r="F256" s="145"/>
    </row>
    <row r="257" spans="2:6" ht="15.75">
      <c r="B257" s="56"/>
      <c r="C257" s="146"/>
      <c r="D257" s="146"/>
      <c r="E257" s="146"/>
      <c r="F257" s="145"/>
    </row>
    <row r="258" spans="2:6" ht="15.75">
      <c r="B258" s="147" t="s">
        <v>88</v>
      </c>
      <c r="C258" s="147"/>
      <c r="D258" s="59"/>
      <c r="E258" s="59"/>
      <c r="F258" s="61" t="s">
        <v>89</v>
      </c>
    </row>
  </sheetData>
  <mergeCells count="10">
    <mergeCell ref="B252:C252"/>
    <mergeCell ref="B255:C255"/>
    <mergeCell ref="A6:G6"/>
    <mergeCell ref="A7:G7"/>
    <mergeCell ref="A9:G9"/>
    <mergeCell ref="A11:A12"/>
    <mergeCell ref="B11:B12"/>
    <mergeCell ref="C11:C12"/>
    <mergeCell ref="D11:E11"/>
    <mergeCell ref="F11:G11"/>
  </mergeCells>
  <pageMargins left="0.70866141732283472" right="0.70866141732283472" top="0.74803149606299213" bottom="0.74803149606299213" header="0.31496062992125984" footer="0.31496062992125984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б-5</vt:lpstr>
      <vt:lpstr>д7</vt:lpstr>
      <vt:lpstr>д7!Заголовки_для_печати</vt:lpstr>
      <vt:lpstr>'б-5'!Область_печати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Иришка</cp:lastModifiedBy>
  <dcterms:created xsi:type="dcterms:W3CDTF">2023-07-26T10:14:22Z</dcterms:created>
  <dcterms:modified xsi:type="dcterms:W3CDTF">2023-07-26T11:09:55Z</dcterms:modified>
</cp:coreProperties>
</file>