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5570" windowHeight="11160"/>
  </bookViews>
  <sheets>
    <sheet name="собівартість" sheetId="1" r:id="rId1"/>
    <sheet name="адмін" sheetId="3" r:id="rId2"/>
    <sheet name="загальновиробничі" sheetId="2" r:id="rId3"/>
  </sheets>
  <calcPr calcId="114210"/>
</workbook>
</file>

<file path=xl/calcChain.xml><?xml version="1.0" encoding="utf-8"?>
<calcChain xmlns="http://schemas.openxmlformats.org/spreadsheetml/2006/main">
  <c r="G8" i="1"/>
  <c r="G9"/>
  <c r="G10"/>
  <c r="G11"/>
  <c r="G12"/>
  <c r="G13"/>
  <c r="G16"/>
  <c r="G17"/>
  <c r="F18"/>
  <c r="G18"/>
  <c r="F19"/>
  <c r="G19"/>
  <c r="F6" i="3"/>
  <c r="F8" i="1"/>
  <c r="F15"/>
  <c r="G15"/>
  <c r="F11" i="3"/>
  <c r="L6"/>
  <c r="L61"/>
  <c r="L47"/>
  <c r="L41"/>
  <c r="L35"/>
  <c r="L23"/>
  <c r="L8"/>
  <c r="J9" i="1"/>
  <c r="L22" i="3"/>
  <c r="J16" i="1"/>
  <c r="J20"/>
  <c r="F20"/>
  <c r="G20"/>
  <c r="J13"/>
  <c r="F14"/>
  <c r="G14"/>
  <c r="F7"/>
  <c r="K9"/>
  <c r="K12"/>
  <c r="K13"/>
  <c r="K16"/>
  <c r="K17"/>
  <c r="K20"/>
  <c r="K21"/>
  <c r="K22"/>
  <c r="J8"/>
  <c r="K8"/>
  <c r="L11" i="3"/>
  <c r="L10" i="2"/>
  <c r="L6"/>
  <c r="J15" i="1"/>
  <c r="K15"/>
  <c r="G7"/>
  <c r="F23"/>
  <c r="J19"/>
  <c r="J18"/>
  <c r="J14"/>
  <c r="K14"/>
  <c r="G23"/>
  <c r="F32"/>
  <c r="G32"/>
  <c r="G39"/>
  <c r="K19"/>
  <c r="K18"/>
  <c r="J7"/>
  <c r="K7"/>
  <c r="J23"/>
  <c r="J32"/>
  <c r="K23"/>
  <c r="K32"/>
  <c r="K39"/>
</calcChain>
</file>

<file path=xl/sharedStrings.xml><?xml version="1.0" encoding="utf-8"?>
<sst xmlns="http://schemas.openxmlformats.org/spreadsheetml/2006/main" count="228" uniqueCount="173">
  <si>
    <t>№ з/п</t>
  </si>
  <si>
    <t>Показник</t>
  </si>
  <si>
    <t>Код рядка</t>
  </si>
  <si>
    <t>Фактично</t>
  </si>
  <si>
    <t>Передбачено чинним тарифом</t>
  </si>
  <si>
    <t>Плановий період _____ рік</t>
  </si>
  <si>
    <t>попередній до базового _____ рік</t>
  </si>
  <si>
    <t>базовий період _____ рік</t>
  </si>
  <si>
    <t>усього,</t>
  </si>
  <si>
    <t>тис. грн</t>
  </si>
  <si>
    <t>грн/куб. м</t>
  </si>
  <si>
    <t>А</t>
  </si>
  <si>
    <t>Б</t>
  </si>
  <si>
    <t>В</t>
  </si>
  <si>
    <t>Виробнича собівартість, усього, зокрема:</t>
  </si>
  <si>
    <t>прямі матеріальні витрати, зокрема:</t>
  </si>
  <si>
    <t>покупна вода</t>
  </si>
  <si>
    <t>покупна вода у природному стані</t>
  </si>
  <si>
    <t>електроенергія</t>
  </si>
  <si>
    <t>інші прямі матеріальні витрати</t>
  </si>
  <si>
    <t>прямі витрати на оплату праці</t>
  </si>
  <si>
    <t>інші прямі витрати, зокрема:</t>
  </si>
  <si>
    <t>єдиний внесок на загальнообов’язкове державне соціальне страхування працівників</t>
  </si>
  <si>
    <t>амортизація основних виробничих засобів та нематеріальних активів, безпосередньо пов’язаних із наданням послуги</t>
  </si>
  <si>
    <t>інші прямі витрати</t>
  </si>
  <si>
    <t>загальновиробничі витрати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</si>
  <si>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</si>
  <si>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</si>
  <si>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</si>
  <si>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</si>
  <si>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Усього витрат повної собівартості</t>
  </si>
  <si>
    <t>Витрати на відшкодування втрат</t>
  </si>
  <si>
    <t xml:space="preserve">Планований прибуток </t>
  </si>
  <si>
    <t>податок на прибуток</t>
  </si>
  <si>
    <t>чистий прибуток, зокрема:</t>
  </si>
  <si>
    <t>дивіденди</t>
  </si>
  <si>
    <t>резервний фонд (капітал)</t>
  </si>
  <si>
    <t>на розвиток виробництва (виробничі інвестиції)</t>
  </si>
  <si>
    <t>інше використання прибутку</t>
  </si>
  <si>
    <t>Вартість водопостачання для споживачів за відповідними тарифами</t>
  </si>
  <si>
    <t>Обсяг водопостачання споживачам, усього,</t>
  </si>
  <si>
    <t>зокрема на потреби (тис. куб. м):</t>
  </si>
  <si>
    <t>населення</t>
  </si>
  <si>
    <t>бюджетних установ та організацій</t>
  </si>
  <si>
    <t>інших споживачів</t>
  </si>
  <si>
    <t>інших водопровідно-каналізаційних господарств</t>
  </si>
  <si>
    <t>№</t>
  </si>
  <si>
    <t>з/п</t>
  </si>
  <si>
    <t xml:space="preserve">Складові загальновиробничих витрат </t>
  </si>
  <si>
    <t>Фактично, базовий період _____ рік</t>
  </si>
  <si>
    <t>витрати ресурсу в натуральному вимірі</t>
  </si>
  <si>
    <t>ціна,</t>
  </si>
  <si>
    <t>грн</t>
  </si>
  <si>
    <t>сума витрат, усього,</t>
  </si>
  <si>
    <t>зокрема</t>
  </si>
  <si>
    <t>зокрема розподілені</t>
  </si>
  <si>
    <t>нерозподілені</t>
  </si>
  <si>
    <t>водопостачання</t>
  </si>
  <si>
    <t>водовідведення</t>
  </si>
  <si>
    <t>усього</t>
  </si>
  <si>
    <t>коефіцієнт розподілу</t>
  </si>
  <si>
    <t>Загальновиробничі витрати,</t>
  </si>
  <si>
    <t>пов’язані з наданням послуг з централізованого водопостачання та централізованого водовідведення, усього</t>
  </si>
  <si>
    <t>Витрати на оплату праці загальновиробничого персоналу:</t>
  </si>
  <si>
    <t>витрати на оплату праці</t>
  </si>
  <si>
    <t>витрати на оплату службових відряджень</t>
  </si>
  <si>
    <t>Амортизація основних засобів загальновиробничого (цехового, дільничного, лінійного) призначення</t>
  </si>
  <si>
    <t>Витрати на утримання та експлуатацію основних засобів та необоротних активів загальновиробничого призначення</t>
  </si>
  <si>
    <t xml:space="preserve">Витрати на ремонт основних засобів </t>
  </si>
  <si>
    <t>та необоротних активів загальновиробничого призначення</t>
  </si>
  <si>
    <t>Витрати на страхування основних засобів</t>
  </si>
  <si>
    <t>Витрати на операційну оренду</t>
  </si>
  <si>
    <t>основних засобів та необоротних активів загальновиробничого призначення</t>
  </si>
  <si>
    <t>Витрати на вдосконалення технології та організації виробництва</t>
  </si>
  <si>
    <t>Витрати на утримання</t>
  </si>
  <si>
    <t>виробничих приміщень:</t>
  </si>
  <si>
    <t>опалення</t>
  </si>
  <si>
    <t>освітлення</t>
  </si>
  <si>
    <t>дезінфекція</t>
  </si>
  <si>
    <t>дератизація</t>
  </si>
  <si>
    <t>вивезення сміття</t>
  </si>
  <si>
    <t>Витрати на обслуговування</t>
  </si>
  <si>
    <t>виробничого процесу:</t>
  </si>
  <si>
    <t>витрати на здійснення</t>
  </si>
  <si>
    <t>технологічного контролю</t>
  </si>
  <si>
    <t>за виробничими процесами і якістю водопостачання та водовідведення</t>
  </si>
  <si>
    <t>витрати на ПММ:</t>
  </si>
  <si>
    <t xml:space="preserve">бензин </t>
  </si>
  <si>
    <t xml:space="preserve">дизельне паливо </t>
  </si>
  <si>
    <t>мазут</t>
  </si>
  <si>
    <t>Витрати на охорону праці, дотримання вимог техніки безпеки і охорону довкілля:</t>
  </si>
  <si>
    <t>Витрати на охорону довкілля:</t>
  </si>
  <si>
    <t>Витрати на охорону об’єктів виробничого та загальновиробничого призначення:</t>
  </si>
  <si>
    <t>пожежна охорона</t>
  </si>
  <si>
    <t xml:space="preserve">сторожова охорона </t>
  </si>
  <si>
    <t>утримання санітарних зон</t>
  </si>
  <si>
    <t>Витрати на оплату послуг</t>
  </si>
  <si>
    <t>спеціалізованих підприємств:</t>
  </si>
  <si>
    <t>проведення планових перевірок</t>
  </si>
  <si>
    <t>стану обладнання</t>
  </si>
  <si>
    <t>виконання регламентних робіт</t>
  </si>
  <si>
    <t>освоєння нових потужностей</t>
  </si>
  <si>
    <t>Витрати на сплату податків, зборів:</t>
  </si>
  <si>
    <t>Інші витрати</t>
  </si>
  <si>
    <t>загальновиробничого призначення з централізованого водопостачання та централізованого водовідведення:</t>
  </si>
  <si>
    <t xml:space="preserve">Складові адміністративних витрат </t>
  </si>
  <si>
    <t>ціна, грн (без ПДВ)</t>
  </si>
  <si>
    <t>зокрема:</t>
  </si>
  <si>
    <t>водопо стачання</t>
  </si>
  <si>
    <t>водовід ведення</t>
  </si>
  <si>
    <t>Адміністративні витрати,</t>
  </si>
  <si>
    <t>Витрати на оплату праці</t>
  </si>
  <si>
    <t>апарату управління підприємством</t>
  </si>
  <si>
    <t xml:space="preserve">та іншого адміністративного персоналу </t>
  </si>
  <si>
    <t>Єдиний внесок</t>
  </si>
  <si>
    <t>на загальнообов’язкове державне соціальне страхування працівників</t>
  </si>
  <si>
    <t>Витрати на службові відрядження</t>
  </si>
  <si>
    <t>Витрати на підготовку</t>
  </si>
  <si>
    <t>і перепідготовку кадрів</t>
  </si>
  <si>
    <t>Витрати на малоцінні</t>
  </si>
  <si>
    <t>та швидкозношувані предмети</t>
  </si>
  <si>
    <t>Витрати на придбання</t>
  </si>
  <si>
    <t>канцелярських товарів</t>
  </si>
  <si>
    <t>періодичних професійних видань</t>
  </si>
  <si>
    <t>Амортизація основних засобів, інших необоротних матеріальних і нематеріальних активів загальногосподарського використання, визначена відповідно до вимог Податкового кодексу України</t>
  </si>
  <si>
    <t>Витрати на утримання основних засобів,</t>
  </si>
  <si>
    <t>необоротних матеріальних і нематеріальних активів адміністративного використання:</t>
  </si>
  <si>
    <t xml:space="preserve">витрати на ремонт </t>
  </si>
  <si>
    <t xml:space="preserve">витрати на оренду </t>
  </si>
  <si>
    <t xml:space="preserve">витрати на страхування майна </t>
  </si>
  <si>
    <t>витрати на утримання основних засобів, інші:</t>
  </si>
  <si>
    <t>сторожова охорона</t>
  </si>
  <si>
    <t>Витрати на оплату професійних послуг:</t>
  </si>
  <si>
    <t>юридичні</t>
  </si>
  <si>
    <t>аудиторські</t>
  </si>
  <si>
    <t>з оцінювання майна</t>
  </si>
  <si>
    <t>Витрати на оплату послуг зв’язку:</t>
  </si>
  <si>
    <t>поштовий</t>
  </si>
  <si>
    <t>телеграфний</t>
  </si>
  <si>
    <t>телефонний</t>
  </si>
  <si>
    <t>Витрати на оплату послуг банків:</t>
  </si>
  <si>
    <t>розрахунково-касове обслуговування</t>
  </si>
  <si>
    <t>Витрати, пов’язані зі сплатою податків, зборів, крім тих, що вносяться до виробничої собівартості:</t>
  </si>
  <si>
    <t>Витрати на вирішення спорів у судах</t>
  </si>
  <si>
    <t>Витрати на придбання паливно-мастильних матеріалів для потреб апарату управління підприємством:</t>
  </si>
  <si>
    <t>бензин</t>
  </si>
  <si>
    <t>дизельне паливо</t>
  </si>
  <si>
    <t>Інші адміністративні витрати:</t>
  </si>
  <si>
    <t>транспортні послуги</t>
  </si>
  <si>
    <t>1.1</t>
  </si>
  <si>
    <t>1.1.1</t>
  </si>
  <si>
    <t>1.1.2</t>
  </si>
  <si>
    <t>1.1.3</t>
  </si>
  <si>
    <t>1.1.4</t>
  </si>
  <si>
    <t>1.2</t>
  </si>
  <si>
    <t>1.3</t>
  </si>
  <si>
    <t>1.3.1</t>
  </si>
  <si>
    <t>1.3.2</t>
  </si>
  <si>
    <t>1.3.3</t>
  </si>
  <si>
    <t>1.4</t>
  </si>
  <si>
    <t>8.1</t>
  </si>
  <si>
    <t>8.2</t>
  </si>
  <si>
    <t>10.1</t>
  </si>
  <si>
    <t>10.2</t>
  </si>
  <si>
    <t>10.3</t>
  </si>
  <si>
    <t>10.4</t>
  </si>
  <si>
    <t>Середньозважений тариф з ПДВ</t>
  </si>
  <si>
    <t>заправка катриджа</t>
  </si>
  <si>
    <t>програмне зебезпечення "МЕДОК"</t>
  </si>
  <si>
    <t>інтернет</t>
  </si>
  <si>
    <t>Розрахунок повної собівартості та середньозваженого тарифу на послугу з централізованого водопостачання</t>
  </si>
  <si>
    <t xml:space="preserve">Розрахунок загальновиробничих витрат, пов'язаних з наданням послуг з централізованого водопостачання </t>
  </si>
  <si>
    <t xml:space="preserve">Розрахунок адміністративних витрат, пов'язаних з наданням послуг  з централізованого водопостачання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</si>
</sst>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 diagonalUp="1" diagonalDown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 diagonalUp="1" diagonalDown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 diagonalUp="1"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 wrapText="1"/>
    </xf>
    <xf numFmtId="0" fontId="0" fillId="2" borderId="0" xfId="0" applyFill="1"/>
    <xf numFmtId="0" fontId="1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vertical="center" wrapText="1"/>
    </xf>
    <xf numFmtId="2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2" fontId="2" fillId="2" borderId="6" xfId="0" applyNumberFormat="1" applyFont="1" applyFill="1" applyBorder="1" applyAlignment="1">
      <alignment vertical="center" wrapText="1"/>
    </xf>
    <xf numFmtId="0" fontId="5" fillId="0" borderId="0" xfId="2" applyFont="1" applyAlignment="1" applyProtection="1">
      <alignment horizontal="center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16" fontId="1" fillId="0" borderId="4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vertical="center" wrapText="1"/>
    </xf>
  </cellXfs>
  <cellStyles count="3">
    <cellStyle name="Обычный" xfId="0" builtinId="0"/>
    <cellStyle name="Обычный 3" xfId="1"/>
    <cellStyle name="Обычный 3 10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workbookViewId="0">
      <selection activeCell="I10" sqref="I10"/>
    </sheetView>
  </sheetViews>
  <sheetFormatPr defaultRowHeight="15"/>
  <cols>
    <col min="2" max="2" width="28.5703125" customWidth="1"/>
    <col min="7" max="7" width="11.42578125" bestFit="1" customWidth="1"/>
    <col min="10" max="10" width="11.42578125" bestFit="1" customWidth="1"/>
    <col min="11" max="11" width="12.42578125" bestFit="1" customWidth="1"/>
  </cols>
  <sheetData>
    <row r="1" spans="1:14" ht="15.75" thickBot="1">
      <c r="A1" s="30" t="s">
        <v>170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15.75" thickBot="1">
      <c r="A2" s="31" t="s">
        <v>0</v>
      </c>
      <c r="B2" s="31" t="s">
        <v>1</v>
      </c>
      <c r="C2" s="31" t="s">
        <v>2</v>
      </c>
      <c r="D2" s="34" t="s">
        <v>3</v>
      </c>
      <c r="E2" s="35"/>
      <c r="F2" s="35"/>
      <c r="G2" s="36"/>
      <c r="H2" s="37" t="s">
        <v>4</v>
      </c>
      <c r="I2" s="38"/>
      <c r="J2" s="37" t="s">
        <v>5</v>
      </c>
      <c r="K2" s="38"/>
    </row>
    <row r="3" spans="1:14" ht="30" customHeight="1" thickBot="1">
      <c r="A3" s="32"/>
      <c r="B3" s="32"/>
      <c r="C3" s="32"/>
      <c r="D3" s="34" t="s">
        <v>6</v>
      </c>
      <c r="E3" s="36"/>
      <c r="F3" s="34" t="s">
        <v>7</v>
      </c>
      <c r="G3" s="36"/>
      <c r="H3" s="39"/>
      <c r="I3" s="40"/>
      <c r="J3" s="39"/>
      <c r="K3" s="40"/>
    </row>
    <row r="4" spans="1:14">
      <c r="A4" s="32"/>
      <c r="B4" s="32"/>
      <c r="C4" s="32"/>
      <c r="D4" s="2" t="s">
        <v>8</v>
      </c>
      <c r="E4" s="31" t="s">
        <v>10</v>
      </c>
      <c r="F4" s="2" t="s">
        <v>8</v>
      </c>
      <c r="G4" s="31" t="s">
        <v>10</v>
      </c>
      <c r="H4" s="2" t="s">
        <v>8</v>
      </c>
      <c r="I4" s="31" t="s">
        <v>10</v>
      </c>
      <c r="J4" s="2" t="s">
        <v>8</v>
      </c>
      <c r="K4" s="31" t="s">
        <v>10</v>
      </c>
    </row>
    <row r="5" spans="1:14" ht="15.75" thickBot="1">
      <c r="A5" s="33"/>
      <c r="B5" s="33"/>
      <c r="C5" s="33"/>
      <c r="D5" s="3" t="s">
        <v>9</v>
      </c>
      <c r="E5" s="33"/>
      <c r="F5" s="3" t="s">
        <v>9</v>
      </c>
      <c r="G5" s="33"/>
      <c r="H5" s="3" t="s">
        <v>9</v>
      </c>
      <c r="I5" s="33"/>
      <c r="J5" s="3" t="s">
        <v>9</v>
      </c>
      <c r="K5" s="33"/>
    </row>
    <row r="6" spans="1:14" ht="15.75" thickBot="1">
      <c r="A6" s="4" t="s">
        <v>11</v>
      </c>
      <c r="B6" s="3" t="s">
        <v>12</v>
      </c>
      <c r="C6" s="3" t="s">
        <v>13</v>
      </c>
      <c r="D6" s="3">
        <v>1</v>
      </c>
      <c r="E6" s="3">
        <v>2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</row>
    <row r="7" spans="1:14" ht="30.75" thickBot="1">
      <c r="A7" s="4">
        <v>1</v>
      </c>
      <c r="B7" s="5" t="s">
        <v>14</v>
      </c>
      <c r="C7" s="3">
        <v>1</v>
      </c>
      <c r="D7" s="6"/>
      <c r="E7" s="6"/>
      <c r="F7" s="6">
        <f>F8+F13+F18</f>
        <v>1923.9</v>
      </c>
      <c r="G7" s="16">
        <f>F7/164.5</f>
        <v>11.695440729483284</v>
      </c>
      <c r="H7" s="6"/>
      <c r="I7" s="6"/>
      <c r="J7" s="16">
        <f>J8+J13+J14+J18</f>
        <v>3757.8305200000004</v>
      </c>
      <c r="K7" s="16">
        <f>J7/164.5</f>
        <v>22.843954528875383</v>
      </c>
    </row>
    <row r="8" spans="1:14" ht="30.75" thickBot="1">
      <c r="A8" s="15" t="s">
        <v>149</v>
      </c>
      <c r="B8" s="5" t="s">
        <v>15</v>
      </c>
      <c r="C8" s="3">
        <v>2</v>
      </c>
      <c r="D8" s="6"/>
      <c r="E8" s="6"/>
      <c r="F8" s="6">
        <f>F9+F10+F11+F12</f>
        <v>1728.4</v>
      </c>
      <c r="G8" s="16">
        <f t="shared" ref="G8:G23" si="0">F8/164.5</f>
        <v>10.506990881458966</v>
      </c>
      <c r="H8" s="6"/>
      <c r="I8" s="6"/>
      <c r="J8" s="16">
        <f>J9+J10+J12+J12</f>
        <v>3237.75</v>
      </c>
      <c r="K8" s="16">
        <f t="shared" ref="K8:K23" si="1">J8/164.5</f>
        <v>19.682370820668694</v>
      </c>
    </row>
    <row r="9" spans="1:14" ht="15.75" thickBot="1">
      <c r="A9" s="15" t="s">
        <v>150</v>
      </c>
      <c r="B9" s="5" t="s">
        <v>16</v>
      </c>
      <c r="C9" s="3">
        <v>3</v>
      </c>
      <c r="D9" s="6"/>
      <c r="E9" s="6"/>
      <c r="F9" s="6">
        <v>1651.4</v>
      </c>
      <c r="G9" s="16">
        <f t="shared" si="0"/>
        <v>10.038905775075989</v>
      </c>
      <c r="H9" s="6"/>
      <c r="I9" s="6"/>
      <c r="J9" s="6">
        <f>13.65*235</f>
        <v>3207.75</v>
      </c>
      <c r="K9" s="16">
        <f t="shared" si="1"/>
        <v>19.5</v>
      </c>
    </row>
    <row r="10" spans="1:14" ht="30.75" thickBot="1">
      <c r="A10" s="15" t="s">
        <v>151</v>
      </c>
      <c r="B10" s="5" t="s">
        <v>17</v>
      </c>
      <c r="C10" s="3">
        <v>4</v>
      </c>
      <c r="D10" s="6"/>
      <c r="E10" s="6"/>
      <c r="F10" s="6"/>
      <c r="G10" s="16">
        <f t="shared" si="0"/>
        <v>0</v>
      </c>
      <c r="H10" s="6"/>
      <c r="I10" s="6"/>
      <c r="J10" s="6"/>
      <c r="K10" s="6"/>
    </row>
    <row r="11" spans="1:14" ht="15.75" thickBot="1">
      <c r="A11" s="15" t="s">
        <v>152</v>
      </c>
      <c r="B11" s="5" t="s">
        <v>18</v>
      </c>
      <c r="C11" s="3">
        <v>5</v>
      </c>
      <c r="D11" s="6"/>
      <c r="E11" s="6"/>
      <c r="F11" s="6"/>
      <c r="G11" s="16">
        <f t="shared" si="0"/>
        <v>0</v>
      </c>
      <c r="H11" s="6"/>
      <c r="I11" s="6"/>
      <c r="J11" s="6"/>
      <c r="K11" s="6"/>
    </row>
    <row r="12" spans="1:14" ht="30.75" thickBot="1">
      <c r="A12" s="15" t="s">
        <v>153</v>
      </c>
      <c r="B12" s="5" t="s">
        <v>19</v>
      </c>
      <c r="C12" s="3">
        <v>6</v>
      </c>
      <c r="D12" s="6"/>
      <c r="E12" s="6"/>
      <c r="F12" s="6">
        <v>77</v>
      </c>
      <c r="G12" s="16">
        <f t="shared" si="0"/>
        <v>0.46808510638297873</v>
      </c>
      <c r="H12" s="6"/>
      <c r="I12" s="6"/>
      <c r="J12" s="27">
        <v>15</v>
      </c>
      <c r="K12" s="16">
        <f t="shared" si="1"/>
        <v>9.1185410334346503E-2</v>
      </c>
    </row>
    <row r="13" spans="1:14" ht="15.75" thickBot="1">
      <c r="A13" s="15" t="s">
        <v>154</v>
      </c>
      <c r="B13" s="5" t="s">
        <v>20</v>
      </c>
      <c r="C13" s="3">
        <v>7</v>
      </c>
      <c r="D13" s="6"/>
      <c r="E13" s="6"/>
      <c r="F13" s="6">
        <v>169</v>
      </c>
      <c r="G13" s="16">
        <f t="shared" si="0"/>
        <v>1.027355623100304</v>
      </c>
      <c r="H13" s="6"/>
      <c r="I13" s="6"/>
      <c r="J13" s="16">
        <f>(16934+15240)*12/1000</f>
        <v>386.08800000000002</v>
      </c>
      <c r="K13" s="16">
        <f t="shared" si="1"/>
        <v>2.3470395136778115</v>
      </c>
    </row>
    <row r="14" spans="1:14" ht="15.75" thickBot="1">
      <c r="A14" s="15" t="s">
        <v>155</v>
      </c>
      <c r="B14" s="5" t="s">
        <v>21</v>
      </c>
      <c r="C14" s="3">
        <v>8</v>
      </c>
      <c r="D14" s="6"/>
      <c r="E14" s="6"/>
      <c r="F14" s="6">
        <f>F15+F16+F17</f>
        <v>73.22999999999999</v>
      </c>
      <c r="G14" s="16">
        <f t="shared" si="0"/>
        <v>0.44516717325227956</v>
      </c>
      <c r="H14" s="6"/>
      <c r="I14" s="6"/>
      <c r="J14" s="16">
        <f>J15+J16+J17</f>
        <v>120.99252000000001</v>
      </c>
      <c r="K14" s="16">
        <f t="shared" si="1"/>
        <v>0.73551683890577513</v>
      </c>
    </row>
    <row r="15" spans="1:14" ht="60.75" thickBot="1">
      <c r="A15" s="15" t="s">
        <v>156</v>
      </c>
      <c r="B15" s="5" t="s">
        <v>22</v>
      </c>
      <c r="C15" s="3">
        <v>9</v>
      </c>
      <c r="D15" s="6"/>
      <c r="E15" s="6"/>
      <c r="F15" s="6">
        <f>F13*0.22</f>
        <v>37.18</v>
      </c>
      <c r="G15" s="16">
        <f t="shared" si="0"/>
        <v>0.22601823708206686</v>
      </c>
      <c r="H15" s="6"/>
      <c r="I15" s="6"/>
      <c r="J15" s="22">
        <f>J13*0.22</f>
        <v>84.939360000000008</v>
      </c>
      <c r="K15" s="16">
        <f t="shared" si="1"/>
        <v>0.51634869300911856</v>
      </c>
    </row>
    <row r="16" spans="1:14" ht="75.75" thickBot="1">
      <c r="A16" s="15" t="s">
        <v>157</v>
      </c>
      <c r="B16" s="5" t="s">
        <v>23</v>
      </c>
      <c r="C16" s="3">
        <v>10</v>
      </c>
      <c r="D16" s="6"/>
      <c r="E16" s="6"/>
      <c r="F16" s="6">
        <v>36.049999999999997</v>
      </c>
      <c r="G16" s="16">
        <f t="shared" si="0"/>
        <v>0.21914893617021275</v>
      </c>
      <c r="H16" s="6"/>
      <c r="I16" s="6"/>
      <c r="J16" s="16">
        <f>(2441+61.15+22.9+26.34+440.87+12.17)*12/1000</f>
        <v>36.053160000000005</v>
      </c>
      <c r="K16" s="16">
        <f t="shared" si="1"/>
        <v>0.21916814589665656</v>
      </c>
    </row>
    <row r="17" spans="1:11" ht="15.75" thickBot="1">
      <c r="A17" s="15" t="s">
        <v>158</v>
      </c>
      <c r="B17" s="5" t="s">
        <v>24</v>
      </c>
      <c r="C17" s="3">
        <v>11</v>
      </c>
      <c r="D17" s="6"/>
      <c r="E17" s="6"/>
      <c r="F17" s="6">
        <v>0</v>
      </c>
      <c r="G17" s="26">
        <f t="shared" si="0"/>
        <v>0</v>
      </c>
      <c r="H17" s="6"/>
      <c r="I17" s="6"/>
      <c r="J17" s="6">
        <v>0</v>
      </c>
      <c r="K17" s="26">
        <f t="shared" si="1"/>
        <v>0</v>
      </c>
    </row>
    <row r="18" spans="1:11" ht="15.75" thickBot="1">
      <c r="A18" s="15" t="s">
        <v>159</v>
      </c>
      <c r="B18" s="5" t="s">
        <v>25</v>
      </c>
      <c r="C18" s="3">
        <v>12</v>
      </c>
      <c r="D18" s="6"/>
      <c r="E18" s="6"/>
      <c r="F18" s="6">
        <f ca="1">загальновиробничі!F6</f>
        <v>26.5</v>
      </c>
      <c r="G18" s="16">
        <f t="shared" si="0"/>
        <v>0.16109422492401215</v>
      </c>
      <c r="H18" s="6"/>
      <c r="I18" s="6"/>
      <c r="J18" s="16">
        <f ca="1">загальновиробничі!L6</f>
        <v>13</v>
      </c>
      <c r="K18" s="16">
        <f t="shared" si="1"/>
        <v>7.9027355623100301E-2</v>
      </c>
    </row>
    <row r="19" spans="1:11" ht="15.75" thickBot="1">
      <c r="A19" s="15">
        <v>2</v>
      </c>
      <c r="B19" s="5" t="s">
        <v>26</v>
      </c>
      <c r="C19" s="3">
        <v>13</v>
      </c>
      <c r="D19" s="6"/>
      <c r="E19" s="6"/>
      <c r="F19" s="16">
        <f ca="1">адмін!F6</f>
        <v>181.28399999999999</v>
      </c>
      <c r="G19" s="16">
        <f t="shared" si="0"/>
        <v>1.102030395136778</v>
      </c>
      <c r="H19" s="6"/>
      <c r="I19" s="6"/>
      <c r="J19" s="16">
        <f ca="1">адмін!L6</f>
        <v>396.82812000000007</v>
      </c>
      <c r="K19" s="16">
        <f t="shared" si="1"/>
        <v>2.4123289969604866</v>
      </c>
    </row>
    <row r="20" spans="1:11" ht="15.75" thickBot="1">
      <c r="A20" s="15">
        <v>3</v>
      </c>
      <c r="B20" s="5" t="s">
        <v>27</v>
      </c>
      <c r="C20" s="3">
        <v>14</v>
      </c>
      <c r="D20" s="6"/>
      <c r="E20" s="6"/>
      <c r="F20" s="6">
        <f>((7500*6*1.22)+290)/1000</f>
        <v>55.19</v>
      </c>
      <c r="G20" s="16">
        <f t="shared" si="0"/>
        <v>0.3355015197568389</v>
      </c>
      <c r="H20" s="6"/>
      <c r="I20" s="6"/>
      <c r="J20" s="16">
        <f>6500*5/1000*1.22+1.2+2</f>
        <v>42.85</v>
      </c>
      <c r="K20" s="16">
        <f t="shared" si="1"/>
        <v>0.26048632218844986</v>
      </c>
    </row>
    <row r="21" spans="1:11" ht="15.75" thickBot="1">
      <c r="A21" s="15">
        <v>4</v>
      </c>
      <c r="B21" s="5" t="s">
        <v>28</v>
      </c>
      <c r="C21" s="3">
        <v>15</v>
      </c>
      <c r="D21" s="6"/>
      <c r="E21" s="6"/>
      <c r="F21" s="6"/>
      <c r="G21" s="16"/>
      <c r="H21" s="6"/>
      <c r="I21" s="6"/>
      <c r="J21" s="16"/>
      <c r="K21" s="16">
        <f t="shared" si="1"/>
        <v>0</v>
      </c>
    </row>
    <row r="22" spans="1:11" ht="15.75" thickBot="1">
      <c r="A22" s="4">
        <v>5</v>
      </c>
      <c r="B22" s="5" t="s">
        <v>29</v>
      </c>
      <c r="C22" s="3">
        <v>16</v>
      </c>
      <c r="D22" s="6"/>
      <c r="E22" s="6"/>
      <c r="F22" s="6"/>
      <c r="G22" s="16"/>
      <c r="H22" s="6"/>
      <c r="I22" s="6"/>
      <c r="J22" s="16"/>
      <c r="K22" s="16">
        <f t="shared" si="1"/>
        <v>0</v>
      </c>
    </row>
    <row r="23" spans="1:11" ht="30.75" thickBot="1">
      <c r="A23" s="4">
        <v>6</v>
      </c>
      <c r="B23" s="5" t="s">
        <v>30</v>
      </c>
      <c r="C23" s="3">
        <v>17</v>
      </c>
      <c r="D23" s="6"/>
      <c r="E23" s="6"/>
      <c r="F23" s="16">
        <f>F7+F19+F20</f>
        <v>2160.3740000000003</v>
      </c>
      <c r="G23" s="16">
        <f t="shared" si="0"/>
        <v>13.132972644376901</v>
      </c>
      <c r="H23" s="6"/>
      <c r="I23" s="6"/>
      <c r="J23" s="16">
        <f>J19+J7+J20</f>
        <v>4197.5086400000009</v>
      </c>
      <c r="K23" s="16">
        <f t="shared" si="1"/>
        <v>25.516769848024321</v>
      </c>
    </row>
    <row r="24" spans="1:11" ht="30.75" thickBot="1">
      <c r="A24" s="4">
        <v>7</v>
      </c>
      <c r="B24" s="5" t="s">
        <v>31</v>
      </c>
      <c r="C24" s="3">
        <v>18</v>
      </c>
      <c r="D24" s="6"/>
      <c r="E24" s="6"/>
      <c r="F24" s="6"/>
      <c r="G24" s="6"/>
      <c r="H24" s="6"/>
      <c r="I24" s="6"/>
      <c r="J24" s="6"/>
      <c r="K24" s="6"/>
    </row>
    <row r="25" spans="1:11" ht="15.75" thickBot="1">
      <c r="A25" s="4">
        <v>8</v>
      </c>
      <c r="B25" s="5" t="s">
        <v>32</v>
      </c>
      <c r="C25" s="3">
        <v>19</v>
      </c>
      <c r="D25" s="6"/>
      <c r="E25" s="6"/>
      <c r="F25" s="6"/>
      <c r="G25" s="6"/>
      <c r="H25" s="6"/>
      <c r="I25" s="6"/>
      <c r="J25" s="6"/>
      <c r="K25" s="6"/>
    </row>
    <row r="26" spans="1:11" ht="15.75" thickBot="1">
      <c r="A26" s="15" t="s">
        <v>160</v>
      </c>
      <c r="B26" s="5" t="s">
        <v>33</v>
      </c>
      <c r="C26" s="3">
        <v>20</v>
      </c>
      <c r="D26" s="9"/>
      <c r="E26" s="9"/>
      <c r="F26" s="9"/>
      <c r="G26" s="9"/>
      <c r="H26" s="6"/>
      <c r="I26" s="6"/>
      <c r="J26" s="6"/>
      <c r="K26" s="6"/>
    </row>
    <row r="27" spans="1:11" ht="15.75" thickBot="1">
      <c r="A27" s="15" t="s">
        <v>161</v>
      </c>
      <c r="B27" s="5" t="s">
        <v>34</v>
      </c>
      <c r="C27" s="3">
        <v>21</v>
      </c>
      <c r="D27" s="9"/>
      <c r="E27" s="9"/>
      <c r="F27" s="9"/>
      <c r="G27" s="9"/>
      <c r="H27" s="6"/>
      <c r="I27" s="6"/>
      <c r="J27" s="6"/>
      <c r="K27" s="6"/>
    </row>
    <row r="28" spans="1:11" ht="15.75" thickBot="1">
      <c r="A28" s="15"/>
      <c r="B28" s="5" t="s">
        <v>35</v>
      </c>
      <c r="C28" s="3">
        <v>22</v>
      </c>
      <c r="D28" s="9"/>
      <c r="E28" s="9"/>
      <c r="F28" s="9"/>
      <c r="G28" s="9"/>
      <c r="H28" s="6"/>
      <c r="I28" s="6"/>
      <c r="J28" s="6"/>
      <c r="K28" s="6"/>
    </row>
    <row r="29" spans="1:11" ht="15.75" thickBot="1">
      <c r="A29" s="15"/>
      <c r="B29" s="5" t="s">
        <v>36</v>
      </c>
      <c r="C29" s="3">
        <v>23</v>
      </c>
      <c r="D29" s="9"/>
      <c r="E29" s="9"/>
      <c r="F29" s="9"/>
      <c r="G29" s="9"/>
      <c r="H29" s="6"/>
      <c r="I29" s="6"/>
      <c r="J29" s="6"/>
      <c r="K29" s="6"/>
    </row>
    <row r="30" spans="1:11" ht="30.75" thickBot="1">
      <c r="A30" s="15"/>
      <c r="B30" s="5" t="s">
        <v>37</v>
      </c>
      <c r="C30" s="3">
        <v>24</v>
      </c>
      <c r="D30" s="9"/>
      <c r="E30" s="9"/>
      <c r="F30" s="9"/>
      <c r="G30" s="9"/>
      <c r="H30" s="6"/>
      <c r="I30" s="6"/>
      <c r="J30" s="6"/>
      <c r="K30" s="6"/>
    </row>
    <row r="31" spans="1:11" ht="15.75" thickBot="1">
      <c r="A31" s="15"/>
      <c r="B31" s="5" t="s">
        <v>38</v>
      </c>
      <c r="C31" s="3">
        <v>25</v>
      </c>
      <c r="D31" s="9"/>
      <c r="E31" s="9"/>
      <c r="F31" s="9"/>
      <c r="G31" s="9"/>
      <c r="H31" s="6"/>
      <c r="I31" s="6"/>
      <c r="J31" s="6"/>
      <c r="K31" s="6"/>
    </row>
    <row r="32" spans="1:11" ht="45.75" thickBot="1">
      <c r="A32" s="15">
        <v>9</v>
      </c>
      <c r="B32" s="5" t="s">
        <v>39</v>
      </c>
      <c r="C32" s="3">
        <v>26</v>
      </c>
      <c r="D32" s="6"/>
      <c r="E32" s="6"/>
      <c r="F32" s="25">
        <f>F23</f>
        <v>2160.3740000000003</v>
      </c>
      <c r="G32" s="23">
        <f>F32/F33</f>
        <v>13.132972644376901</v>
      </c>
      <c r="H32" s="6"/>
      <c r="I32" s="6"/>
      <c r="J32" s="16">
        <f>J23</f>
        <v>4197.5086400000009</v>
      </c>
      <c r="K32" s="16">
        <f>J32/J33</f>
        <v>25.516769848024321</v>
      </c>
    </row>
    <row r="33" spans="1:11" ht="30">
      <c r="A33" s="41">
        <v>10</v>
      </c>
      <c r="B33" s="11" t="s">
        <v>40</v>
      </c>
      <c r="C33" s="31">
        <v>27</v>
      </c>
      <c r="D33" s="43"/>
      <c r="E33" s="45"/>
      <c r="F33" s="28">
        <v>164.5</v>
      </c>
      <c r="G33" s="47"/>
      <c r="H33" s="43"/>
      <c r="I33" s="45"/>
      <c r="J33" s="43">
        <v>164.5</v>
      </c>
      <c r="K33" s="45"/>
    </row>
    <row r="34" spans="1:11" ht="30.75" thickBot="1">
      <c r="A34" s="42"/>
      <c r="B34" s="5" t="s">
        <v>41</v>
      </c>
      <c r="C34" s="33"/>
      <c r="D34" s="44"/>
      <c r="E34" s="46"/>
      <c r="F34" s="29"/>
      <c r="G34" s="48"/>
      <c r="H34" s="44"/>
      <c r="I34" s="46"/>
      <c r="J34" s="44"/>
      <c r="K34" s="46"/>
    </row>
    <row r="35" spans="1:11" ht="15.75" thickBot="1">
      <c r="A35" s="15" t="s">
        <v>162</v>
      </c>
      <c r="B35" s="5" t="s">
        <v>42</v>
      </c>
      <c r="C35" s="3">
        <v>28</v>
      </c>
      <c r="D35" s="6"/>
      <c r="E35" s="9"/>
      <c r="F35" s="25">
        <v>145.1</v>
      </c>
      <c r="G35" s="24"/>
      <c r="H35" s="6"/>
      <c r="I35" s="9"/>
      <c r="J35" s="6">
        <v>157.6</v>
      </c>
      <c r="K35" s="9"/>
    </row>
    <row r="36" spans="1:11" ht="30.75" thickBot="1">
      <c r="A36" s="15" t="s">
        <v>163</v>
      </c>
      <c r="B36" s="5" t="s">
        <v>43</v>
      </c>
      <c r="C36" s="3">
        <v>29</v>
      </c>
      <c r="D36" s="6"/>
      <c r="E36" s="9"/>
      <c r="F36" s="25"/>
      <c r="G36" s="24"/>
      <c r="H36" s="6"/>
      <c r="I36" s="9"/>
      <c r="J36" s="6"/>
      <c r="K36" s="9"/>
    </row>
    <row r="37" spans="1:11" ht="15.75" thickBot="1">
      <c r="A37" s="15" t="s">
        <v>164</v>
      </c>
      <c r="B37" s="5" t="s">
        <v>44</v>
      </c>
      <c r="C37" s="3">
        <v>30</v>
      </c>
      <c r="D37" s="6"/>
      <c r="E37" s="9"/>
      <c r="F37" s="25">
        <v>19.399999999999999</v>
      </c>
      <c r="G37" s="24"/>
      <c r="H37" s="6"/>
      <c r="I37" s="9"/>
      <c r="J37" s="6">
        <v>6.9</v>
      </c>
      <c r="K37" s="9"/>
    </row>
    <row r="38" spans="1:11" ht="30.75" thickBot="1">
      <c r="A38" s="15" t="s">
        <v>165</v>
      </c>
      <c r="B38" s="5" t="s">
        <v>45</v>
      </c>
      <c r="C38" s="3">
        <v>31</v>
      </c>
      <c r="D38" s="6"/>
      <c r="E38" s="9"/>
      <c r="F38" s="6"/>
      <c r="G38" s="24"/>
      <c r="H38" s="6"/>
      <c r="I38" s="9"/>
      <c r="J38" s="6"/>
      <c r="K38" s="9"/>
    </row>
    <row r="39" spans="1:11" ht="30.75" thickBot="1">
      <c r="A39" s="15">
        <v>11</v>
      </c>
      <c r="B39" s="5" t="s">
        <v>166</v>
      </c>
      <c r="C39" s="3">
        <v>32</v>
      </c>
      <c r="D39" s="9"/>
      <c r="E39" s="6"/>
      <c r="F39" s="9"/>
      <c r="G39" s="23">
        <f>G32*1.2</f>
        <v>15.759567173252281</v>
      </c>
      <c r="H39" s="9"/>
      <c r="I39" s="6"/>
      <c r="J39" s="9"/>
      <c r="K39" s="16">
        <f>K32*1.2</f>
        <v>30.620123817629185</v>
      </c>
    </row>
  </sheetData>
  <mergeCells count="23">
    <mergeCell ref="J33:J34"/>
    <mergeCell ref="F3:G3"/>
    <mergeCell ref="J2:K3"/>
    <mergeCell ref="K33:K34"/>
    <mergeCell ref="I4:I5"/>
    <mergeCell ref="K4:K5"/>
    <mergeCell ref="H33:H34"/>
    <mergeCell ref="C33:C34"/>
    <mergeCell ref="D33:D34"/>
    <mergeCell ref="E33:E34"/>
    <mergeCell ref="G33:G34"/>
    <mergeCell ref="I33:I34"/>
    <mergeCell ref="D3:E3"/>
    <mergeCell ref="F33:F34"/>
    <mergeCell ref="A1:N1"/>
    <mergeCell ref="A2:A5"/>
    <mergeCell ref="B2:B5"/>
    <mergeCell ref="C2:C5"/>
    <mergeCell ref="E4:E5"/>
    <mergeCell ref="G4:G5"/>
    <mergeCell ref="D2:G2"/>
    <mergeCell ref="H2:I3"/>
    <mergeCell ref="A33:A34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3"/>
  <sheetViews>
    <sheetView topLeftCell="B4" workbookViewId="0">
      <selection activeCell="G6" sqref="G6:G7"/>
    </sheetView>
  </sheetViews>
  <sheetFormatPr defaultRowHeight="15"/>
  <cols>
    <col min="2" max="2" width="22.7109375" customWidth="1"/>
    <col min="12" max="12" width="11.42578125" style="17" bestFit="1" customWidth="1"/>
  </cols>
  <sheetData>
    <row r="1" spans="1:17" ht="15.75" thickBot="1">
      <c r="B1" s="57" t="s">
        <v>172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15.75" thickBot="1">
      <c r="A2" s="31" t="s">
        <v>0</v>
      </c>
      <c r="B2" s="31" t="s">
        <v>105</v>
      </c>
      <c r="C2" s="31" t="s">
        <v>2</v>
      </c>
      <c r="D2" s="34" t="s">
        <v>49</v>
      </c>
      <c r="E2" s="35"/>
      <c r="F2" s="35"/>
      <c r="G2" s="35"/>
      <c r="H2" s="36"/>
      <c r="I2" s="34" t="s">
        <v>5</v>
      </c>
      <c r="J2" s="35"/>
      <c r="K2" s="35"/>
      <c r="L2" s="35"/>
      <c r="M2" s="35"/>
      <c r="N2" s="35"/>
      <c r="O2" s="35"/>
      <c r="P2" s="35"/>
      <c r="Q2" s="36"/>
    </row>
    <row r="3" spans="1:17" ht="103.5" thickBot="1">
      <c r="A3" s="32"/>
      <c r="B3" s="32"/>
      <c r="C3" s="32"/>
      <c r="D3" s="54" t="s">
        <v>50</v>
      </c>
      <c r="E3" s="54" t="s">
        <v>106</v>
      </c>
      <c r="F3" s="13" t="s">
        <v>53</v>
      </c>
      <c r="G3" s="34" t="s">
        <v>107</v>
      </c>
      <c r="H3" s="36"/>
      <c r="I3" s="54" t="s">
        <v>50</v>
      </c>
      <c r="J3" s="54" t="s">
        <v>106</v>
      </c>
      <c r="K3" s="13" t="s">
        <v>53</v>
      </c>
      <c r="L3" s="34" t="s">
        <v>55</v>
      </c>
      <c r="M3" s="36"/>
      <c r="N3" s="34" t="s">
        <v>56</v>
      </c>
      <c r="O3" s="35"/>
      <c r="P3" s="35"/>
      <c r="Q3" s="36"/>
    </row>
    <row r="4" spans="1:17" ht="60.75" thickBot="1">
      <c r="A4" s="33"/>
      <c r="B4" s="33"/>
      <c r="C4" s="33"/>
      <c r="D4" s="55"/>
      <c r="E4" s="55"/>
      <c r="F4" s="14" t="s">
        <v>9</v>
      </c>
      <c r="G4" s="3" t="s">
        <v>108</v>
      </c>
      <c r="H4" s="3" t="s">
        <v>109</v>
      </c>
      <c r="I4" s="55"/>
      <c r="J4" s="55"/>
      <c r="K4" s="14" t="s">
        <v>9</v>
      </c>
      <c r="L4" s="18" t="s">
        <v>57</v>
      </c>
      <c r="M4" s="3" t="s">
        <v>58</v>
      </c>
      <c r="N4" s="3" t="s">
        <v>59</v>
      </c>
      <c r="O4" s="3" t="s">
        <v>60</v>
      </c>
      <c r="P4" s="3" t="s">
        <v>57</v>
      </c>
      <c r="Q4" s="3" t="s">
        <v>58</v>
      </c>
    </row>
    <row r="5" spans="1:17" ht="15.75" thickBot="1">
      <c r="A5" s="4" t="s">
        <v>11</v>
      </c>
      <c r="B5" s="3" t="s">
        <v>12</v>
      </c>
      <c r="C5" s="3" t="s">
        <v>13</v>
      </c>
      <c r="D5" s="3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18">
        <v>9</v>
      </c>
      <c r="M5" s="3">
        <v>10</v>
      </c>
      <c r="N5" s="3">
        <v>11</v>
      </c>
      <c r="O5" s="3">
        <v>12</v>
      </c>
      <c r="P5" s="3">
        <v>13</v>
      </c>
      <c r="Q5" s="3">
        <v>14</v>
      </c>
    </row>
    <row r="6" spans="1:17" ht="30">
      <c r="A6" s="43"/>
      <c r="B6" s="11" t="s">
        <v>110</v>
      </c>
      <c r="C6" s="31">
        <v>1</v>
      </c>
      <c r="D6" s="45"/>
      <c r="E6" s="45"/>
      <c r="F6" s="49">
        <f>F8+F11+F18+F22+F30+F39+F45+F48+F62</f>
        <v>181.28399999999999</v>
      </c>
      <c r="G6" s="43"/>
      <c r="H6" s="43"/>
      <c r="I6" s="45"/>
      <c r="J6" s="45"/>
      <c r="K6" s="43"/>
      <c r="L6" s="52">
        <f>L8+L11+L18+L22+L26+L30+L39+L45+L48+L62</f>
        <v>396.82812000000007</v>
      </c>
      <c r="M6" s="43"/>
      <c r="N6" s="43"/>
      <c r="O6" s="43"/>
      <c r="P6" s="43"/>
      <c r="Q6" s="43"/>
    </row>
    <row r="7" spans="1:17" ht="90.75" thickBot="1">
      <c r="A7" s="44"/>
      <c r="B7" s="5" t="s">
        <v>62</v>
      </c>
      <c r="C7" s="33"/>
      <c r="D7" s="46"/>
      <c r="E7" s="46"/>
      <c r="F7" s="50"/>
      <c r="G7" s="44"/>
      <c r="H7" s="44"/>
      <c r="I7" s="46"/>
      <c r="J7" s="46"/>
      <c r="K7" s="44"/>
      <c r="L7" s="53"/>
      <c r="M7" s="44"/>
      <c r="N7" s="44"/>
      <c r="O7" s="44"/>
      <c r="P7" s="44"/>
      <c r="Q7" s="44"/>
    </row>
    <row r="8" spans="1:17" ht="30">
      <c r="A8" s="31">
        <v>1</v>
      </c>
      <c r="B8" s="11" t="s">
        <v>111</v>
      </c>
      <c r="C8" s="31">
        <v>2</v>
      </c>
      <c r="D8" s="43"/>
      <c r="E8" s="43"/>
      <c r="F8" s="43">
        <v>130.19999999999999</v>
      </c>
      <c r="G8" s="43"/>
      <c r="H8" s="43"/>
      <c r="I8" s="43"/>
      <c r="J8" s="43"/>
      <c r="K8" s="43"/>
      <c r="L8" s="52">
        <f>(12500*1.2+8760*1.2)/1000*12+8760*4/12/1000</f>
        <v>309.06400000000002</v>
      </c>
      <c r="M8" s="43"/>
      <c r="N8" s="43"/>
      <c r="O8" s="43"/>
      <c r="P8" s="43"/>
      <c r="Q8" s="43"/>
    </row>
    <row r="9" spans="1:17" ht="30">
      <c r="A9" s="32"/>
      <c r="B9" s="11" t="s">
        <v>112</v>
      </c>
      <c r="C9" s="32"/>
      <c r="D9" s="51"/>
      <c r="E9" s="51"/>
      <c r="F9" s="51"/>
      <c r="G9" s="51"/>
      <c r="H9" s="51"/>
      <c r="I9" s="51"/>
      <c r="J9" s="51"/>
      <c r="K9" s="51"/>
      <c r="L9" s="56"/>
      <c r="M9" s="51"/>
      <c r="N9" s="51"/>
      <c r="O9" s="51"/>
      <c r="P9" s="51"/>
      <c r="Q9" s="51"/>
    </row>
    <row r="10" spans="1:17" ht="45.75" thickBot="1">
      <c r="A10" s="33"/>
      <c r="B10" s="5" t="s">
        <v>113</v>
      </c>
      <c r="C10" s="33"/>
      <c r="D10" s="44"/>
      <c r="E10" s="44"/>
      <c r="F10" s="44"/>
      <c r="G10" s="44"/>
      <c r="H10" s="44"/>
      <c r="I10" s="44"/>
      <c r="J10" s="44"/>
      <c r="K10" s="44"/>
      <c r="L10" s="53"/>
      <c r="M10" s="44"/>
      <c r="N10" s="44"/>
      <c r="O10" s="44"/>
      <c r="P10" s="44"/>
      <c r="Q10" s="44"/>
    </row>
    <row r="11" spans="1:17">
      <c r="A11" s="31">
        <v>2</v>
      </c>
      <c r="B11" s="11" t="s">
        <v>114</v>
      </c>
      <c r="C11" s="31">
        <v>3</v>
      </c>
      <c r="D11" s="43"/>
      <c r="E11" s="43"/>
      <c r="F11" s="49">
        <f>F8*0.22</f>
        <v>28.643999999999998</v>
      </c>
      <c r="G11" s="43"/>
      <c r="H11" s="43"/>
      <c r="I11" s="43"/>
      <c r="J11" s="43"/>
      <c r="K11" s="43"/>
      <c r="L11" s="52">
        <f>L8*0.22</f>
        <v>67.994080000000011</v>
      </c>
      <c r="M11" s="43"/>
      <c r="N11" s="43"/>
      <c r="O11" s="43"/>
      <c r="P11" s="43"/>
      <c r="Q11" s="43"/>
    </row>
    <row r="12" spans="1:17" ht="60.75" thickBot="1">
      <c r="A12" s="33"/>
      <c r="B12" s="5" t="s">
        <v>115</v>
      </c>
      <c r="C12" s="33"/>
      <c r="D12" s="44"/>
      <c r="E12" s="44"/>
      <c r="F12" s="50"/>
      <c r="G12" s="44"/>
      <c r="H12" s="44"/>
      <c r="I12" s="44"/>
      <c r="J12" s="44"/>
      <c r="K12" s="44"/>
      <c r="L12" s="53"/>
      <c r="M12" s="44"/>
      <c r="N12" s="44"/>
      <c r="O12" s="44"/>
      <c r="P12" s="44"/>
      <c r="Q12" s="44"/>
    </row>
    <row r="13" spans="1:17" ht="30.75" thickBot="1">
      <c r="A13" s="4">
        <v>3</v>
      </c>
      <c r="B13" s="5" t="s">
        <v>116</v>
      </c>
      <c r="C13" s="3">
        <v>4</v>
      </c>
      <c r="D13" s="6"/>
      <c r="E13" s="6"/>
      <c r="F13" s="6"/>
      <c r="G13" s="6"/>
      <c r="H13" s="6"/>
      <c r="I13" s="6"/>
      <c r="J13" s="6"/>
      <c r="K13" s="6"/>
      <c r="L13" s="21"/>
      <c r="M13" s="6"/>
      <c r="N13" s="6"/>
      <c r="O13" s="6"/>
      <c r="P13" s="6"/>
      <c r="Q13" s="6"/>
    </row>
    <row r="14" spans="1:17">
      <c r="A14" s="31">
        <v>4</v>
      </c>
      <c r="B14" s="11" t="s">
        <v>117</v>
      </c>
      <c r="C14" s="31">
        <v>5</v>
      </c>
      <c r="D14" s="43"/>
      <c r="E14" s="43"/>
      <c r="F14" s="43"/>
      <c r="G14" s="43"/>
      <c r="H14" s="43"/>
      <c r="I14" s="43"/>
      <c r="J14" s="43"/>
      <c r="K14" s="43"/>
      <c r="L14" s="58"/>
      <c r="M14" s="43"/>
      <c r="N14" s="43"/>
      <c r="O14" s="43"/>
      <c r="P14" s="43"/>
      <c r="Q14" s="43"/>
    </row>
    <row r="15" spans="1:17" ht="15.75" thickBot="1">
      <c r="A15" s="33"/>
      <c r="B15" s="5" t="s">
        <v>118</v>
      </c>
      <c r="C15" s="33"/>
      <c r="D15" s="44"/>
      <c r="E15" s="44"/>
      <c r="F15" s="44"/>
      <c r="G15" s="44"/>
      <c r="H15" s="44"/>
      <c r="I15" s="44"/>
      <c r="J15" s="44"/>
      <c r="K15" s="44"/>
      <c r="L15" s="59"/>
      <c r="M15" s="44"/>
      <c r="N15" s="44"/>
      <c r="O15" s="44"/>
      <c r="P15" s="44"/>
      <c r="Q15" s="44"/>
    </row>
    <row r="16" spans="1:17">
      <c r="A16" s="31">
        <v>5</v>
      </c>
      <c r="B16" s="11" t="s">
        <v>119</v>
      </c>
      <c r="C16" s="31">
        <v>6</v>
      </c>
      <c r="D16" s="43"/>
      <c r="E16" s="43"/>
      <c r="F16" s="43"/>
      <c r="G16" s="43"/>
      <c r="H16" s="43"/>
      <c r="I16" s="43"/>
      <c r="J16" s="43"/>
      <c r="K16" s="43"/>
      <c r="L16" s="58"/>
      <c r="M16" s="43"/>
      <c r="N16" s="43"/>
      <c r="O16" s="43"/>
      <c r="P16" s="43"/>
      <c r="Q16" s="43"/>
    </row>
    <row r="17" spans="1:17" ht="30.75" thickBot="1">
      <c r="A17" s="33"/>
      <c r="B17" s="5" t="s">
        <v>120</v>
      </c>
      <c r="C17" s="33"/>
      <c r="D17" s="44"/>
      <c r="E17" s="44"/>
      <c r="F17" s="44"/>
      <c r="G17" s="44"/>
      <c r="H17" s="44"/>
      <c r="I17" s="44"/>
      <c r="J17" s="44"/>
      <c r="K17" s="44"/>
      <c r="L17" s="59"/>
      <c r="M17" s="44"/>
      <c r="N17" s="44"/>
      <c r="O17" s="44"/>
      <c r="P17" s="44"/>
      <c r="Q17" s="44"/>
    </row>
    <row r="18" spans="1:17">
      <c r="A18" s="31">
        <v>6</v>
      </c>
      <c r="B18" s="11" t="s">
        <v>121</v>
      </c>
      <c r="C18" s="31">
        <v>7</v>
      </c>
      <c r="D18" s="43"/>
      <c r="E18" s="43"/>
      <c r="F18" s="43">
        <v>1</v>
      </c>
      <c r="G18" s="43"/>
      <c r="H18" s="43"/>
      <c r="I18" s="43"/>
      <c r="J18" s="43"/>
      <c r="K18" s="43"/>
      <c r="L18" s="58">
        <v>2</v>
      </c>
      <c r="M18" s="43"/>
      <c r="N18" s="43"/>
      <c r="O18" s="43"/>
      <c r="P18" s="43"/>
      <c r="Q18" s="43"/>
    </row>
    <row r="19" spans="1:17" ht="15.75" thickBot="1">
      <c r="A19" s="33"/>
      <c r="B19" s="5" t="s">
        <v>122</v>
      </c>
      <c r="C19" s="33"/>
      <c r="D19" s="44"/>
      <c r="E19" s="44"/>
      <c r="F19" s="44"/>
      <c r="G19" s="44"/>
      <c r="H19" s="44"/>
      <c r="I19" s="44"/>
      <c r="J19" s="44"/>
      <c r="K19" s="44"/>
      <c r="L19" s="59"/>
      <c r="M19" s="44"/>
      <c r="N19" s="44"/>
      <c r="O19" s="44"/>
      <c r="P19" s="44"/>
      <c r="Q19" s="44"/>
    </row>
    <row r="20" spans="1:17">
      <c r="A20" s="31">
        <v>7</v>
      </c>
      <c r="B20" s="11" t="s">
        <v>121</v>
      </c>
      <c r="C20" s="31">
        <v>8</v>
      </c>
      <c r="D20" s="43"/>
      <c r="E20" s="43"/>
      <c r="F20" s="43"/>
      <c r="G20" s="43"/>
      <c r="H20" s="43"/>
      <c r="I20" s="43"/>
      <c r="J20" s="43"/>
      <c r="K20" s="43"/>
      <c r="L20" s="58"/>
      <c r="M20" s="43"/>
      <c r="N20" s="43"/>
      <c r="O20" s="43"/>
      <c r="P20" s="43"/>
      <c r="Q20" s="43"/>
    </row>
    <row r="21" spans="1:17" ht="30.75" thickBot="1">
      <c r="A21" s="33"/>
      <c r="B21" s="5" t="s">
        <v>123</v>
      </c>
      <c r="C21" s="33"/>
      <c r="D21" s="44"/>
      <c r="E21" s="44"/>
      <c r="F21" s="44"/>
      <c r="G21" s="44"/>
      <c r="H21" s="44"/>
      <c r="I21" s="44"/>
      <c r="J21" s="44"/>
      <c r="K21" s="44"/>
      <c r="L21" s="59"/>
      <c r="M21" s="44"/>
      <c r="N21" s="44"/>
      <c r="O21" s="44"/>
      <c r="P21" s="44"/>
      <c r="Q21" s="44"/>
    </row>
    <row r="22" spans="1:17" ht="150.75" thickBot="1">
      <c r="A22" s="4">
        <v>8</v>
      </c>
      <c r="B22" s="5" t="s">
        <v>124</v>
      </c>
      <c r="C22" s="3">
        <v>9</v>
      </c>
      <c r="D22" s="6"/>
      <c r="E22" s="6"/>
      <c r="F22" s="22">
        <v>4.74</v>
      </c>
      <c r="G22" s="6"/>
      <c r="H22" s="6"/>
      <c r="I22" s="6"/>
      <c r="J22" s="6"/>
      <c r="K22" s="6"/>
      <c r="L22" s="20">
        <f>(106.25+125.42+80+33+50)/1000*12</f>
        <v>4.73604</v>
      </c>
      <c r="M22" s="6"/>
      <c r="N22" s="6"/>
      <c r="O22" s="6"/>
      <c r="P22" s="6"/>
      <c r="Q22" s="6"/>
    </row>
    <row r="23" spans="1:17" ht="30">
      <c r="A23" s="31">
        <v>9</v>
      </c>
      <c r="B23" s="11" t="s">
        <v>125</v>
      </c>
      <c r="C23" s="31">
        <v>10</v>
      </c>
      <c r="D23" s="43"/>
      <c r="E23" s="43"/>
      <c r="F23" s="43"/>
      <c r="G23" s="43"/>
      <c r="H23" s="43"/>
      <c r="I23" s="43"/>
      <c r="J23" s="43"/>
      <c r="K23" s="43"/>
      <c r="L23" s="52">
        <f>L26+L30</f>
        <v>1.734</v>
      </c>
      <c r="M23" s="43"/>
      <c r="N23" s="43"/>
      <c r="O23" s="43"/>
      <c r="P23" s="43"/>
      <c r="Q23" s="43"/>
    </row>
    <row r="24" spans="1:17" ht="75.75" thickBot="1">
      <c r="A24" s="33"/>
      <c r="B24" s="5" t="s">
        <v>126</v>
      </c>
      <c r="C24" s="33"/>
      <c r="D24" s="44"/>
      <c r="E24" s="44"/>
      <c r="F24" s="44"/>
      <c r="G24" s="44"/>
      <c r="H24" s="44"/>
      <c r="I24" s="44"/>
      <c r="J24" s="44"/>
      <c r="K24" s="44"/>
      <c r="L24" s="59"/>
      <c r="M24" s="44"/>
      <c r="N24" s="44"/>
      <c r="O24" s="44"/>
      <c r="P24" s="44"/>
      <c r="Q24" s="44"/>
    </row>
    <row r="25" spans="1:17" ht="15.75" thickBot="1">
      <c r="A25" s="7">
        <v>44570</v>
      </c>
      <c r="B25" s="5" t="s">
        <v>127</v>
      </c>
      <c r="C25" s="3">
        <v>11</v>
      </c>
      <c r="D25" s="6"/>
      <c r="E25" s="6"/>
      <c r="F25" s="6"/>
      <c r="G25" s="6"/>
      <c r="H25" s="6"/>
      <c r="I25" s="6"/>
      <c r="J25" s="6"/>
      <c r="K25" s="6"/>
      <c r="L25" s="21"/>
      <c r="M25" s="6"/>
      <c r="N25" s="6"/>
      <c r="O25" s="6"/>
      <c r="P25" s="6"/>
      <c r="Q25" s="6"/>
    </row>
    <row r="26" spans="1:17" ht="15.75" thickBot="1">
      <c r="A26" s="7">
        <v>44601</v>
      </c>
      <c r="B26" s="5" t="s">
        <v>128</v>
      </c>
      <c r="C26" s="3">
        <v>12</v>
      </c>
      <c r="D26" s="6"/>
      <c r="E26" s="6"/>
      <c r="F26" s="6"/>
      <c r="G26" s="6"/>
      <c r="H26" s="6"/>
      <c r="I26" s="6"/>
      <c r="J26" s="6"/>
      <c r="K26" s="6"/>
      <c r="L26" s="21">
        <v>0.24</v>
      </c>
      <c r="M26" s="6"/>
      <c r="N26" s="6"/>
      <c r="O26" s="6"/>
      <c r="P26" s="6"/>
      <c r="Q26" s="6"/>
    </row>
    <row r="27" spans="1:17" ht="30.75" thickBot="1">
      <c r="A27" s="7">
        <v>44629</v>
      </c>
      <c r="B27" s="5" t="s">
        <v>129</v>
      </c>
      <c r="C27" s="3">
        <v>13</v>
      </c>
      <c r="D27" s="6"/>
      <c r="E27" s="6"/>
      <c r="F27" s="6"/>
      <c r="G27" s="6"/>
      <c r="H27" s="6"/>
      <c r="I27" s="6"/>
      <c r="J27" s="6"/>
      <c r="K27" s="6"/>
      <c r="L27" s="21"/>
      <c r="M27" s="6"/>
      <c r="N27" s="6"/>
      <c r="O27" s="6"/>
      <c r="P27" s="6"/>
      <c r="Q27" s="6"/>
    </row>
    <row r="28" spans="1:17" ht="30.75" thickBot="1">
      <c r="A28" s="7">
        <v>44660</v>
      </c>
      <c r="B28" s="5" t="s">
        <v>130</v>
      </c>
      <c r="C28" s="3">
        <v>14</v>
      </c>
      <c r="D28" s="6"/>
      <c r="E28" s="6"/>
      <c r="F28" s="6"/>
      <c r="G28" s="6"/>
      <c r="H28" s="6"/>
      <c r="I28" s="6"/>
      <c r="J28" s="6"/>
      <c r="K28" s="6"/>
      <c r="L28" s="21"/>
      <c r="M28" s="6"/>
      <c r="N28" s="6"/>
      <c r="O28" s="6"/>
      <c r="P28" s="6"/>
      <c r="Q28" s="6"/>
    </row>
    <row r="29" spans="1:17" ht="15.75" thickBot="1">
      <c r="A29" s="8">
        <v>36990</v>
      </c>
      <c r="B29" s="5" t="s">
        <v>76</v>
      </c>
      <c r="C29" s="3">
        <v>15</v>
      </c>
      <c r="D29" s="6"/>
      <c r="E29" s="6"/>
      <c r="F29" s="6"/>
      <c r="G29" s="6"/>
      <c r="H29" s="6"/>
      <c r="I29" s="6"/>
      <c r="J29" s="6"/>
      <c r="K29" s="6"/>
      <c r="L29" s="21"/>
      <c r="M29" s="6"/>
      <c r="N29" s="6"/>
      <c r="O29" s="6"/>
      <c r="P29" s="6"/>
      <c r="Q29" s="6"/>
    </row>
    <row r="30" spans="1:17" ht="15.75" thickBot="1">
      <c r="A30" s="8">
        <v>37355</v>
      </c>
      <c r="B30" s="5" t="s">
        <v>77</v>
      </c>
      <c r="C30" s="3">
        <v>16</v>
      </c>
      <c r="D30" s="6"/>
      <c r="E30" s="6"/>
      <c r="F30" s="6">
        <v>10.8</v>
      </c>
      <c r="G30" s="6"/>
      <c r="H30" s="6"/>
      <c r="I30" s="6"/>
      <c r="J30" s="6"/>
      <c r="K30" s="6"/>
      <c r="L30" s="20">
        <v>1.494</v>
      </c>
      <c r="M30" s="6"/>
      <c r="N30" s="6"/>
      <c r="O30" s="6"/>
      <c r="P30" s="6"/>
      <c r="Q30" s="6"/>
    </row>
    <row r="31" spans="1:17" ht="15.75" thickBot="1">
      <c r="A31" s="8">
        <v>37720</v>
      </c>
      <c r="B31" s="5" t="s">
        <v>131</v>
      </c>
      <c r="C31" s="3">
        <v>17</v>
      </c>
      <c r="D31" s="6"/>
      <c r="E31" s="6"/>
      <c r="F31" s="6"/>
      <c r="G31" s="6"/>
      <c r="H31" s="6"/>
      <c r="I31" s="6"/>
      <c r="J31" s="6"/>
      <c r="K31" s="6"/>
      <c r="L31" s="21"/>
      <c r="M31" s="6"/>
      <c r="N31" s="6"/>
      <c r="O31" s="6"/>
      <c r="P31" s="6"/>
      <c r="Q31" s="6"/>
    </row>
    <row r="32" spans="1:17" ht="15.75" thickBot="1">
      <c r="A32" s="8">
        <v>38086</v>
      </c>
      <c r="B32" s="5" t="s">
        <v>93</v>
      </c>
      <c r="C32" s="3">
        <v>18</v>
      </c>
      <c r="D32" s="6"/>
      <c r="E32" s="6"/>
      <c r="F32" s="6"/>
      <c r="G32" s="6"/>
      <c r="H32" s="6"/>
      <c r="I32" s="6"/>
      <c r="J32" s="6"/>
      <c r="K32" s="6"/>
      <c r="L32" s="21"/>
      <c r="M32" s="6"/>
      <c r="N32" s="6"/>
      <c r="O32" s="6"/>
      <c r="P32" s="6"/>
      <c r="Q32" s="6"/>
    </row>
    <row r="33" spans="1:17" ht="15.75" thickBot="1">
      <c r="A33" s="8">
        <v>38451</v>
      </c>
      <c r="B33" s="5" t="s">
        <v>79</v>
      </c>
      <c r="C33" s="3">
        <v>19</v>
      </c>
      <c r="D33" s="6"/>
      <c r="E33" s="6"/>
      <c r="F33" s="6"/>
      <c r="G33" s="6"/>
      <c r="H33" s="6"/>
      <c r="I33" s="6"/>
      <c r="J33" s="6"/>
      <c r="K33" s="6"/>
      <c r="L33" s="21"/>
      <c r="M33" s="6"/>
      <c r="N33" s="6"/>
      <c r="O33" s="6"/>
      <c r="P33" s="6"/>
      <c r="Q33" s="6"/>
    </row>
    <row r="34" spans="1:17" ht="15.75" thickBot="1">
      <c r="A34" s="8">
        <v>38816</v>
      </c>
      <c r="B34" s="6"/>
      <c r="C34" s="3">
        <v>20</v>
      </c>
      <c r="D34" s="6"/>
      <c r="E34" s="6"/>
      <c r="F34" s="6"/>
      <c r="G34" s="6"/>
      <c r="H34" s="6"/>
      <c r="I34" s="6"/>
      <c r="J34" s="6"/>
      <c r="K34" s="6"/>
      <c r="L34" s="21"/>
      <c r="M34" s="6"/>
      <c r="N34" s="6"/>
      <c r="O34" s="6"/>
      <c r="P34" s="6"/>
      <c r="Q34" s="6"/>
    </row>
    <row r="35" spans="1:17" ht="30.75" thickBot="1">
      <c r="A35" s="4">
        <v>10</v>
      </c>
      <c r="B35" s="5" t="s">
        <v>132</v>
      </c>
      <c r="C35" s="3">
        <v>22</v>
      </c>
      <c r="D35" s="6"/>
      <c r="E35" s="6"/>
      <c r="F35" s="6"/>
      <c r="G35" s="6"/>
      <c r="H35" s="6"/>
      <c r="I35" s="6"/>
      <c r="J35" s="6"/>
      <c r="K35" s="6"/>
      <c r="L35" s="21">
        <f>L39</f>
        <v>4</v>
      </c>
      <c r="M35" s="6"/>
      <c r="N35" s="6"/>
      <c r="O35" s="6"/>
      <c r="P35" s="6"/>
      <c r="Q35" s="6"/>
    </row>
    <row r="36" spans="1:17" ht="15.75" thickBot="1">
      <c r="A36" s="7">
        <v>44571</v>
      </c>
      <c r="B36" s="5" t="s">
        <v>133</v>
      </c>
      <c r="C36" s="3">
        <v>23</v>
      </c>
      <c r="D36" s="6"/>
      <c r="E36" s="6"/>
      <c r="F36" s="6"/>
      <c r="G36" s="6"/>
      <c r="H36" s="6"/>
      <c r="I36" s="6"/>
      <c r="J36" s="6"/>
      <c r="K36" s="6"/>
      <c r="L36" s="21"/>
      <c r="M36" s="6"/>
      <c r="N36" s="6"/>
      <c r="O36" s="6"/>
      <c r="P36" s="6"/>
      <c r="Q36" s="6"/>
    </row>
    <row r="37" spans="1:17" ht="15.75" thickBot="1">
      <c r="A37" s="7">
        <v>44602</v>
      </c>
      <c r="B37" s="5" t="s">
        <v>134</v>
      </c>
      <c r="C37" s="3">
        <v>24</v>
      </c>
      <c r="D37" s="6"/>
      <c r="E37" s="6"/>
      <c r="F37" s="6"/>
      <c r="G37" s="6"/>
      <c r="H37" s="6"/>
      <c r="I37" s="6"/>
      <c r="J37" s="6"/>
      <c r="K37" s="6"/>
      <c r="L37" s="21"/>
      <c r="M37" s="6"/>
      <c r="N37" s="6"/>
      <c r="O37" s="6"/>
      <c r="P37" s="6"/>
      <c r="Q37" s="6"/>
    </row>
    <row r="38" spans="1:17" ht="15.75" thickBot="1">
      <c r="A38" s="7">
        <v>44630</v>
      </c>
      <c r="B38" s="5" t="s">
        <v>135</v>
      </c>
      <c r="C38" s="3">
        <v>25</v>
      </c>
      <c r="D38" s="6"/>
      <c r="E38" s="6"/>
      <c r="F38" s="6"/>
      <c r="G38" s="6"/>
      <c r="H38" s="6"/>
      <c r="I38" s="6"/>
      <c r="J38" s="6"/>
      <c r="K38" s="6"/>
      <c r="L38" s="21"/>
      <c r="M38" s="6"/>
      <c r="N38" s="6"/>
      <c r="O38" s="6"/>
      <c r="P38" s="6"/>
      <c r="Q38" s="6"/>
    </row>
    <row r="39" spans="1:17" ht="45.75" thickBot="1">
      <c r="A39" s="7">
        <v>44661</v>
      </c>
      <c r="B39" s="6" t="s">
        <v>168</v>
      </c>
      <c r="C39" s="3">
        <v>26</v>
      </c>
      <c r="D39" s="6"/>
      <c r="E39" s="6"/>
      <c r="F39" s="6">
        <v>0.6</v>
      </c>
      <c r="G39" s="6"/>
      <c r="H39" s="6"/>
      <c r="I39" s="6"/>
      <c r="J39" s="6"/>
      <c r="K39" s="6"/>
      <c r="L39" s="21">
        <v>4</v>
      </c>
      <c r="M39" s="6"/>
      <c r="N39" s="6"/>
      <c r="O39" s="6"/>
      <c r="P39" s="6"/>
      <c r="Q39" s="6"/>
    </row>
    <row r="40" spans="1:17" ht="15.75" thickBot="1">
      <c r="A40" s="7">
        <v>44691</v>
      </c>
      <c r="B40" s="6"/>
      <c r="C40" s="3">
        <v>27</v>
      </c>
      <c r="D40" s="6"/>
      <c r="E40" s="6"/>
      <c r="F40" s="6"/>
      <c r="G40" s="6"/>
      <c r="H40" s="6"/>
      <c r="I40" s="6"/>
      <c r="J40" s="6"/>
      <c r="K40" s="6"/>
      <c r="L40" s="21"/>
      <c r="M40" s="6"/>
      <c r="N40" s="6"/>
      <c r="O40" s="6"/>
      <c r="P40" s="6"/>
      <c r="Q40" s="6"/>
    </row>
    <row r="41" spans="1:17" ht="30.75" thickBot="1">
      <c r="A41" s="4">
        <v>11</v>
      </c>
      <c r="B41" s="5" t="s">
        <v>136</v>
      </c>
      <c r="C41" s="3">
        <v>28</v>
      </c>
      <c r="D41" s="6"/>
      <c r="E41" s="6"/>
      <c r="F41" s="6"/>
      <c r="G41" s="6"/>
      <c r="H41" s="6"/>
      <c r="I41" s="6"/>
      <c r="J41" s="6"/>
      <c r="K41" s="6"/>
      <c r="L41" s="20">
        <f>L45</f>
        <v>1.2</v>
      </c>
      <c r="M41" s="6"/>
      <c r="N41" s="6"/>
      <c r="O41" s="6"/>
      <c r="P41" s="6"/>
      <c r="Q41" s="6"/>
    </row>
    <row r="42" spans="1:17" ht="15.75" thickBot="1">
      <c r="A42" s="7">
        <v>44572</v>
      </c>
      <c r="B42" s="5" t="s">
        <v>137</v>
      </c>
      <c r="C42" s="3">
        <v>29</v>
      </c>
      <c r="D42" s="6"/>
      <c r="E42" s="6"/>
      <c r="F42" s="6"/>
      <c r="G42" s="6"/>
      <c r="H42" s="6"/>
      <c r="I42" s="6"/>
      <c r="J42" s="6"/>
      <c r="K42" s="6"/>
      <c r="L42" s="21"/>
      <c r="M42" s="6"/>
      <c r="N42" s="6"/>
      <c r="O42" s="6"/>
      <c r="P42" s="6"/>
      <c r="Q42" s="6"/>
    </row>
    <row r="43" spans="1:17" ht="15.75" thickBot="1">
      <c r="A43" s="7">
        <v>44603</v>
      </c>
      <c r="B43" s="5" t="s">
        <v>138</v>
      </c>
      <c r="C43" s="3">
        <v>30</v>
      </c>
      <c r="D43" s="6"/>
      <c r="E43" s="6"/>
      <c r="F43" s="6"/>
      <c r="G43" s="6"/>
      <c r="H43" s="6"/>
      <c r="I43" s="6"/>
      <c r="J43" s="6"/>
      <c r="K43" s="6"/>
      <c r="L43" s="21"/>
      <c r="M43" s="6"/>
      <c r="N43" s="6"/>
      <c r="O43" s="6"/>
      <c r="P43" s="6"/>
      <c r="Q43" s="6"/>
    </row>
    <row r="44" spans="1:17" ht="15.75" thickBot="1">
      <c r="A44" s="7">
        <v>44631</v>
      </c>
      <c r="B44" s="5" t="s">
        <v>139</v>
      </c>
      <c r="C44" s="3">
        <v>31</v>
      </c>
      <c r="D44" s="6"/>
      <c r="E44" s="6"/>
      <c r="F44" s="6"/>
      <c r="G44" s="6"/>
      <c r="H44" s="6"/>
      <c r="I44" s="6"/>
      <c r="J44" s="6"/>
      <c r="K44" s="6"/>
      <c r="L44" s="21"/>
      <c r="M44" s="6"/>
      <c r="N44" s="6"/>
      <c r="O44" s="6"/>
      <c r="P44" s="6"/>
      <c r="Q44" s="6"/>
    </row>
    <row r="45" spans="1:17" ht="15.75" thickBot="1">
      <c r="A45" s="7">
        <v>44662</v>
      </c>
      <c r="B45" s="6" t="s">
        <v>169</v>
      </c>
      <c r="C45" s="3">
        <v>32</v>
      </c>
      <c r="D45" s="6"/>
      <c r="E45" s="6"/>
      <c r="F45" s="6">
        <v>1</v>
      </c>
      <c r="G45" s="6"/>
      <c r="H45" s="6"/>
      <c r="I45" s="6"/>
      <c r="J45" s="6"/>
      <c r="K45" s="6"/>
      <c r="L45" s="21">
        <v>1.2</v>
      </c>
      <c r="M45" s="6"/>
      <c r="N45" s="6"/>
      <c r="O45" s="6"/>
      <c r="P45" s="6"/>
      <c r="Q45" s="6"/>
    </row>
    <row r="46" spans="1:17" ht="15.75" thickBot="1">
      <c r="A46" s="7">
        <v>44692</v>
      </c>
      <c r="B46" s="6"/>
      <c r="C46" s="3">
        <v>33</v>
      </c>
      <c r="D46" s="6"/>
      <c r="E46" s="6"/>
      <c r="F46" s="6"/>
      <c r="G46" s="6"/>
      <c r="H46" s="6"/>
      <c r="I46" s="6"/>
      <c r="J46" s="6"/>
      <c r="K46" s="6"/>
      <c r="L46" s="21"/>
      <c r="M46" s="6"/>
      <c r="N46" s="6"/>
      <c r="O46" s="6"/>
      <c r="P46" s="6"/>
      <c r="Q46" s="6"/>
    </row>
    <row r="47" spans="1:17" ht="30.75" thickBot="1">
      <c r="A47" s="4">
        <v>12</v>
      </c>
      <c r="B47" s="5" t="s">
        <v>140</v>
      </c>
      <c r="C47" s="3">
        <v>34</v>
      </c>
      <c r="D47" s="6"/>
      <c r="E47" s="6"/>
      <c r="F47" s="6"/>
      <c r="G47" s="6"/>
      <c r="H47" s="6"/>
      <c r="I47" s="6"/>
      <c r="J47" s="6"/>
      <c r="K47" s="6"/>
      <c r="L47" s="20">
        <f>L48</f>
        <v>3.6</v>
      </c>
      <c r="M47" s="6"/>
      <c r="N47" s="6"/>
      <c r="O47" s="6"/>
      <c r="P47" s="6"/>
      <c r="Q47" s="6"/>
    </row>
    <row r="48" spans="1:17" ht="30.75" thickBot="1">
      <c r="A48" s="7">
        <v>44573</v>
      </c>
      <c r="B48" s="5" t="s">
        <v>141</v>
      </c>
      <c r="C48" s="3">
        <v>35</v>
      </c>
      <c r="D48" s="6"/>
      <c r="E48" s="6"/>
      <c r="F48" s="6">
        <v>3.2</v>
      </c>
      <c r="G48" s="6"/>
      <c r="H48" s="6"/>
      <c r="I48" s="6"/>
      <c r="J48" s="6"/>
      <c r="K48" s="6"/>
      <c r="L48" s="21">
        <v>3.6</v>
      </c>
      <c r="M48" s="6"/>
      <c r="N48" s="6"/>
      <c r="O48" s="6"/>
      <c r="P48" s="6"/>
      <c r="Q48" s="6"/>
    </row>
    <row r="49" spans="1:17" ht="15.75" thickBot="1">
      <c r="A49" s="7">
        <v>44604</v>
      </c>
      <c r="B49" s="6"/>
      <c r="C49" s="3">
        <v>36</v>
      </c>
      <c r="D49" s="6"/>
      <c r="E49" s="6"/>
      <c r="F49" s="6"/>
      <c r="G49" s="6"/>
      <c r="H49" s="6"/>
      <c r="I49" s="6"/>
      <c r="J49" s="6"/>
      <c r="K49" s="6"/>
      <c r="L49" s="21"/>
      <c r="M49" s="6"/>
      <c r="N49" s="6"/>
      <c r="O49" s="6"/>
      <c r="P49" s="6"/>
      <c r="Q49" s="6"/>
    </row>
    <row r="50" spans="1:17" ht="15.75" thickBot="1">
      <c r="A50" s="7">
        <v>44632</v>
      </c>
      <c r="B50" s="6"/>
      <c r="C50" s="3">
        <v>37</v>
      </c>
      <c r="D50" s="6"/>
      <c r="E50" s="6"/>
      <c r="F50" s="6"/>
      <c r="G50" s="6"/>
      <c r="H50" s="6"/>
      <c r="I50" s="6"/>
      <c r="J50" s="6"/>
      <c r="K50" s="6"/>
      <c r="L50" s="21"/>
      <c r="M50" s="6"/>
      <c r="N50" s="6"/>
      <c r="O50" s="6"/>
      <c r="P50" s="6"/>
      <c r="Q50" s="6"/>
    </row>
    <row r="51" spans="1:17" ht="90.75" thickBot="1">
      <c r="A51" s="4">
        <v>13</v>
      </c>
      <c r="B51" s="5" t="s">
        <v>142</v>
      </c>
      <c r="C51" s="3">
        <v>38</v>
      </c>
      <c r="D51" s="6"/>
      <c r="E51" s="6"/>
      <c r="F51" s="6"/>
      <c r="G51" s="6"/>
      <c r="H51" s="6"/>
      <c r="I51" s="6"/>
      <c r="J51" s="6"/>
      <c r="K51" s="6"/>
      <c r="L51" s="21"/>
      <c r="M51" s="6"/>
      <c r="N51" s="6"/>
      <c r="O51" s="6"/>
      <c r="P51" s="6"/>
      <c r="Q51" s="6"/>
    </row>
    <row r="52" spans="1:17" ht="15.75" thickBot="1">
      <c r="A52" s="7">
        <v>44574</v>
      </c>
      <c r="B52" s="6"/>
      <c r="C52" s="3">
        <v>39</v>
      </c>
      <c r="D52" s="6"/>
      <c r="E52" s="6"/>
      <c r="F52" s="6"/>
      <c r="G52" s="6"/>
      <c r="H52" s="6"/>
      <c r="I52" s="6"/>
      <c r="J52" s="6"/>
      <c r="K52" s="6"/>
      <c r="L52" s="21"/>
      <c r="M52" s="6"/>
      <c r="N52" s="6"/>
      <c r="O52" s="6"/>
      <c r="P52" s="6"/>
      <c r="Q52" s="6"/>
    </row>
    <row r="53" spans="1:17" ht="15.75" thickBot="1">
      <c r="A53" s="7">
        <v>44605</v>
      </c>
      <c r="B53" s="6"/>
      <c r="C53" s="3">
        <v>40</v>
      </c>
      <c r="D53" s="6"/>
      <c r="E53" s="6"/>
      <c r="F53" s="6"/>
      <c r="G53" s="6"/>
      <c r="H53" s="6"/>
      <c r="I53" s="6"/>
      <c r="J53" s="6"/>
      <c r="K53" s="6"/>
      <c r="L53" s="21"/>
      <c r="M53" s="6"/>
      <c r="N53" s="6"/>
      <c r="O53" s="6"/>
      <c r="P53" s="6"/>
      <c r="Q53" s="6"/>
    </row>
    <row r="54" spans="1:17" ht="30.75" thickBot="1">
      <c r="A54" s="4">
        <v>14</v>
      </c>
      <c r="B54" s="5" t="s">
        <v>143</v>
      </c>
      <c r="C54" s="3">
        <v>41</v>
      </c>
      <c r="D54" s="6"/>
      <c r="E54" s="6"/>
      <c r="F54" s="6"/>
      <c r="G54" s="6"/>
      <c r="H54" s="6"/>
      <c r="I54" s="6"/>
      <c r="J54" s="6"/>
      <c r="K54" s="6"/>
      <c r="L54" s="21"/>
      <c r="M54" s="6"/>
      <c r="N54" s="6"/>
      <c r="O54" s="6"/>
      <c r="P54" s="6"/>
      <c r="Q54" s="6"/>
    </row>
    <row r="55" spans="1:17" ht="75.75" thickBot="1">
      <c r="A55" s="4">
        <v>15</v>
      </c>
      <c r="B55" s="5" t="s">
        <v>144</v>
      </c>
      <c r="C55" s="3">
        <v>42</v>
      </c>
      <c r="D55" s="6"/>
      <c r="E55" s="6"/>
      <c r="F55" s="6">
        <v>0</v>
      </c>
      <c r="G55" s="6"/>
      <c r="H55" s="6"/>
      <c r="I55" s="6"/>
      <c r="J55" s="6"/>
      <c r="K55" s="6"/>
      <c r="L55" s="21"/>
      <c r="M55" s="6"/>
      <c r="N55" s="6"/>
      <c r="O55" s="6"/>
      <c r="P55" s="6"/>
      <c r="Q55" s="6"/>
    </row>
    <row r="56" spans="1:17" ht="15.75" thickBot="1">
      <c r="A56" s="7">
        <v>44576</v>
      </c>
      <c r="B56" s="5" t="s">
        <v>145</v>
      </c>
      <c r="C56" s="3">
        <v>43</v>
      </c>
      <c r="D56" s="6"/>
      <c r="E56" s="6"/>
      <c r="F56" s="6">
        <v>0</v>
      </c>
      <c r="G56" s="6"/>
      <c r="H56" s="6"/>
      <c r="I56" s="6"/>
      <c r="J56" s="6"/>
      <c r="K56" s="6"/>
      <c r="L56" s="21"/>
      <c r="M56" s="6"/>
      <c r="N56" s="6"/>
      <c r="O56" s="6"/>
      <c r="P56" s="6"/>
      <c r="Q56" s="6"/>
    </row>
    <row r="57" spans="1:17" ht="15.75" thickBot="1">
      <c r="A57" s="7">
        <v>44607</v>
      </c>
      <c r="B57" s="5" t="s">
        <v>146</v>
      </c>
      <c r="C57" s="3">
        <v>44</v>
      </c>
      <c r="D57" s="6"/>
      <c r="E57" s="6"/>
      <c r="F57" s="6">
        <v>0</v>
      </c>
      <c r="G57" s="6"/>
      <c r="H57" s="6"/>
      <c r="I57" s="6"/>
      <c r="J57" s="6"/>
      <c r="K57" s="6"/>
      <c r="L57" s="21"/>
      <c r="M57" s="6"/>
      <c r="N57" s="6"/>
      <c r="O57" s="6"/>
      <c r="P57" s="6"/>
      <c r="Q57" s="6"/>
    </row>
    <row r="58" spans="1:17" ht="15.75" thickBot="1">
      <c r="A58" s="7">
        <v>44635</v>
      </c>
      <c r="B58" s="5" t="s">
        <v>89</v>
      </c>
      <c r="C58" s="3">
        <v>45</v>
      </c>
      <c r="D58" s="6"/>
      <c r="E58" s="6"/>
      <c r="F58" s="6">
        <v>0</v>
      </c>
      <c r="G58" s="6"/>
      <c r="H58" s="6"/>
      <c r="I58" s="6"/>
      <c r="J58" s="6"/>
      <c r="K58" s="6"/>
      <c r="L58" s="21"/>
      <c r="M58" s="6"/>
      <c r="N58" s="6"/>
      <c r="O58" s="6"/>
      <c r="P58" s="6"/>
      <c r="Q58" s="6"/>
    </row>
    <row r="59" spans="1:17" ht="15.75" thickBot="1">
      <c r="A59" s="7">
        <v>44666</v>
      </c>
      <c r="B59" s="6"/>
      <c r="C59" s="3">
        <v>46</v>
      </c>
      <c r="D59" s="6"/>
      <c r="E59" s="6"/>
      <c r="F59" s="6"/>
      <c r="G59" s="6"/>
      <c r="H59" s="6"/>
      <c r="I59" s="6"/>
      <c r="J59" s="6"/>
      <c r="K59" s="6"/>
      <c r="L59" s="21"/>
      <c r="M59" s="6"/>
      <c r="N59" s="6"/>
      <c r="O59" s="6"/>
      <c r="P59" s="6"/>
      <c r="Q59" s="6"/>
    </row>
    <row r="60" spans="1:17" ht="15.75" thickBot="1">
      <c r="A60" s="7">
        <v>44696</v>
      </c>
      <c r="B60" s="6"/>
      <c r="C60" s="3">
        <v>47</v>
      </c>
      <c r="D60" s="6"/>
      <c r="E60" s="6"/>
      <c r="F60" s="6"/>
      <c r="G60" s="6"/>
      <c r="H60" s="6"/>
      <c r="I60" s="6"/>
      <c r="J60" s="6"/>
      <c r="K60" s="6"/>
      <c r="L60" s="21"/>
      <c r="M60" s="6"/>
      <c r="N60" s="6"/>
      <c r="O60" s="6"/>
      <c r="P60" s="6"/>
      <c r="Q60" s="6"/>
    </row>
    <row r="61" spans="1:17" ht="30.75" thickBot="1">
      <c r="A61" s="4">
        <v>16</v>
      </c>
      <c r="B61" s="5" t="s">
        <v>147</v>
      </c>
      <c r="C61" s="3">
        <v>49</v>
      </c>
      <c r="D61" s="6"/>
      <c r="E61" s="6"/>
      <c r="F61" s="6"/>
      <c r="G61" s="6"/>
      <c r="H61" s="6"/>
      <c r="I61" s="6"/>
      <c r="J61" s="6"/>
      <c r="K61" s="6"/>
      <c r="L61" s="21">
        <f>L62</f>
        <v>2.5</v>
      </c>
      <c r="M61" s="6"/>
      <c r="N61" s="6"/>
      <c r="O61" s="6"/>
      <c r="P61" s="6"/>
      <c r="Q61" s="6"/>
    </row>
    <row r="62" spans="1:17" ht="15.75" thickBot="1">
      <c r="A62" s="7">
        <v>44577</v>
      </c>
      <c r="B62" s="6" t="s">
        <v>167</v>
      </c>
      <c r="C62" s="3">
        <v>50</v>
      </c>
      <c r="D62" s="6"/>
      <c r="E62" s="6"/>
      <c r="F62" s="6">
        <v>1.1000000000000001</v>
      </c>
      <c r="G62" s="6"/>
      <c r="H62" s="6"/>
      <c r="I62" s="6"/>
      <c r="J62" s="6"/>
      <c r="K62" s="6"/>
      <c r="L62" s="21">
        <v>2.5</v>
      </c>
      <c r="M62" s="6"/>
      <c r="N62" s="6"/>
      <c r="O62" s="6"/>
      <c r="P62" s="6"/>
      <c r="Q62" s="6"/>
    </row>
    <row r="63" spans="1:17" ht="15.75" thickBot="1">
      <c r="A63" s="7">
        <v>44608</v>
      </c>
      <c r="B63" s="6"/>
      <c r="C63" s="3">
        <v>51</v>
      </c>
      <c r="D63" s="6"/>
      <c r="E63" s="6"/>
      <c r="F63" s="6"/>
      <c r="G63" s="6"/>
      <c r="H63" s="6"/>
      <c r="I63" s="6"/>
      <c r="J63" s="6"/>
      <c r="K63" s="6"/>
      <c r="L63" s="21"/>
      <c r="M63" s="6"/>
      <c r="N63" s="6"/>
      <c r="O63" s="6"/>
      <c r="P63" s="6"/>
      <c r="Q63" s="6"/>
    </row>
  </sheetData>
  <mergeCells count="141">
    <mergeCell ref="Q23:Q24"/>
    <mergeCell ref="N23:N24"/>
    <mergeCell ref="O23:O24"/>
    <mergeCell ref="N20:N21"/>
    <mergeCell ref="O20:O21"/>
    <mergeCell ref="Q20:Q21"/>
    <mergeCell ref="N18:N19"/>
    <mergeCell ref="O18:O19"/>
    <mergeCell ref="J23:J24"/>
    <mergeCell ref="K23:K24"/>
    <mergeCell ref="L23:L24"/>
    <mergeCell ref="M23:M24"/>
    <mergeCell ref="P20:P21"/>
    <mergeCell ref="G20:G21"/>
    <mergeCell ref="H20:H21"/>
    <mergeCell ref="I20:I21"/>
    <mergeCell ref="K20:K21"/>
    <mergeCell ref="Q18:Q19"/>
    <mergeCell ref="J18:J19"/>
    <mergeCell ref="K18:K19"/>
    <mergeCell ref="L18:L19"/>
    <mergeCell ref="M18:M19"/>
    <mergeCell ref="I23:I24"/>
    <mergeCell ref="P18:P19"/>
    <mergeCell ref="M16:M17"/>
    <mergeCell ref="O16:O17"/>
    <mergeCell ref="P23:P24"/>
    <mergeCell ref="K16:K17"/>
    <mergeCell ref="L16:L17"/>
    <mergeCell ref="L20:L21"/>
    <mergeCell ref="M20:M21"/>
    <mergeCell ref="J20:J21"/>
    <mergeCell ref="N14:N15"/>
    <mergeCell ref="O14:O15"/>
    <mergeCell ref="L11:L12"/>
    <mergeCell ref="N11:N12"/>
    <mergeCell ref="M11:M12"/>
    <mergeCell ref="J11:J12"/>
    <mergeCell ref="H18:H19"/>
    <mergeCell ref="I18:I19"/>
    <mergeCell ref="F18:F19"/>
    <mergeCell ref="G18:G19"/>
    <mergeCell ref="A18:A19"/>
    <mergeCell ref="C18:C19"/>
    <mergeCell ref="D18:D19"/>
    <mergeCell ref="E18:E19"/>
    <mergeCell ref="B1:P1"/>
    <mergeCell ref="A23:A24"/>
    <mergeCell ref="C23:C24"/>
    <mergeCell ref="D23:D24"/>
    <mergeCell ref="E23:E24"/>
    <mergeCell ref="F23:F24"/>
    <mergeCell ref="G23:G24"/>
    <mergeCell ref="H23:H24"/>
    <mergeCell ref="A20:A21"/>
    <mergeCell ref="C20:C21"/>
    <mergeCell ref="D20:D21"/>
    <mergeCell ref="E20:E21"/>
    <mergeCell ref="F20:F21"/>
    <mergeCell ref="Q14:Q15"/>
    <mergeCell ref="N16:N17"/>
    <mergeCell ref="M14:M15"/>
    <mergeCell ref="H16:H17"/>
    <mergeCell ref="I16:I17"/>
    <mergeCell ref="F16:F17"/>
    <mergeCell ref="G16:G17"/>
    <mergeCell ref="E16:E17"/>
    <mergeCell ref="P11:P12"/>
    <mergeCell ref="Q11:Q12"/>
    <mergeCell ref="P16:P17"/>
    <mergeCell ref="Q16:Q17"/>
    <mergeCell ref="P14:P15"/>
    <mergeCell ref="O11:O12"/>
    <mergeCell ref="J14:J15"/>
    <mergeCell ref="K14:K15"/>
    <mergeCell ref="L14:L15"/>
    <mergeCell ref="I14:I15"/>
    <mergeCell ref="J16:J17"/>
    <mergeCell ref="A14:A15"/>
    <mergeCell ref="C14:C15"/>
    <mergeCell ref="D14:D15"/>
    <mergeCell ref="E14:E15"/>
    <mergeCell ref="G14:G15"/>
    <mergeCell ref="A16:A17"/>
    <mergeCell ref="C16:C17"/>
    <mergeCell ref="D16:D17"/>
    <mergeCell ref="D8:D10"/>
    <mergeCell ref="E8:E10"/>
    <mergeCell ref="A11:A12"/>
    <mergeCell ref="C11:C12"/>
    <mergeCell ref="D11:D12"/>
    <mergeCell ref="E11:E12"/>
    <mergeCell ref="A8:A10"/>
    <mergeCell ref="C8:C10"/>
    <mergeCell ref="N8:N10"/>
    <mergeCell ref="O8:O10"/>
    <mergeCell ref="J8:J10"/>
    <mergeCell ref="K8:K10"/>
    <mergeCell ref="L8:L10"/>
    <mergeCell ref="M8:M10"/>
    <mergeCell ref="F8:F10"/>
    <mergeCell ref="G8:G10"/>
    <mergeCell ref="F14:F15"/>
    <mergeCell ref="I11:I12"/>
    <mergeCell ref="I8:I10"/>
    <mergeCell ref="H8:H10"/>
    <mergeCell ref="F11:F12"/>
    <mergeCell ref="G11:G12"/>
    <mergeCell ref="H11:H12"/>
    <mergeCell ref="H14:H15"/>
    <mergeCell ref="L3:M3"/>
    <mergeCell ref="N3:Q3"/>
    <mergeCell ref="P6:P7"/>
    <mergeCell ref="Q6:Q7"/>
    <mergeCell ref="M6:M7"/>
    <mergeCell ref="N6:N7"/>
    <mergeCell ref="O6:O7"/>
    <mergeCell ref="P8:P10"/>
    <mergeCell ref="Q8:Q10"/>
    <mergeCell ref="K11:K12"/>
    <mergeCell ref="L6:L7"/>
    <mergeCell ref="I2:Q2"/>
    <mergeCell ref="D3:D4"/>
    <mergeCell ref="E3:E4"/>
    <mergeCell ref="G3:H3"/>
    <mergeCell ref="I3:I4"/>
    <mergeCell ref="J3:J4"/>
    <mergeCell ref="A6:A7"/>
    <mergeCell ref="C6:C7"/>
    <mergeCell ref="D6:D7"/>
    <mergeCell ref="A2:A4"/>
    <mergeCell ref="B2:B4"/>
    <mergeCell ref="C2:C4"/>
    <mergeCell ref="D2:H2"/>
    <mergeCell ref="J6:J7"/>
    <mergeCell ref="K6:K7"/>
    <mergeCell ref="I6:I7"/>
    <mergeCell ref="E6:E7"/>
    <mergeCell ref="F6:F7"/>
    <mergeCell ref="G6:G7"/>
    <mergeCell ref="H6:H7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4"/>
  <sheetViews>
    <sheetView topLeftCell="B1" workbookViewId="0">
      <selection activeCell="B1" sqref="B1:Q1"/>
    </sheetView>
  </sheetViews>
  <sheetFormatPr defaultRowHeight="15"/>
  <cols>
    <col min="2" max="2" width="25.7109375" customWidth="1"/>
    <col min="12" max="12" width="11.42578125" style="17" bestFit="1" customWidth="1"/>
  </cols>
  <sheetData>
    <row r="1" spans="1:17" ht="15.75" thickBot="1">
      <c r="B1" s="65" t="s">
        <v>171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ht="15.75" thickBot="1">
      <c r="A2" s="1" t="s">
        <v>46</v>
      </c>
      <c r="B2" s="31" t="s">
        <v>48</v>
      </c>
      <c r="C2" s="31" t="s">
        <v>2</v>
      </c>
      <c r="D2" s="34" t="s">
        <v>49</v>
      </c>
      <c r="E2" s="35"/>
      <c r="F2" s="35"/>
      <c r="G2" s="35"/>
      <c r="H2" s="36"/>
      <c r="I2" s="34" t="s">
        <v>5</v>
      </c>
      <c r="J2" s="35"/>
      <c r="K2" s="35"/>
      <c r="L2" s="35"/>
      <c r="M2" s="35"/>
      <c r="N2" s="35"/>
      <c r="O2" s="35"/>
      <c r="P2" s="35"/>
      <c r="Q2" s="36"/>
    </row>
    <row r="3" spans="1:17" ht="45.75" thickBot="1">
      <c r="A3" s="10" t="s">
        <v>47</v>
      </c>
      <c r="B3" s="32"/>
      <c r="C3" s="32"/>
      <c r="D3" s="31" t="s">
        <v>50</v>
      </c>
      <c r="E3" s="2" t="s">
        <v>51</v>
      </c>
      <c r="F3" s="2" t="s">
        <v>53</v>
      </c>
      <c r="G3" s="34" t="s">
        <v>54</v>
      </c>
      <c r="H3" s="36"/>
      <c r="I3" s="31" t="s">
        <v>50</v>
      </c>
      <c r="J3" s="2" t="s">
        <v>51</v>
      </c>
      <c r="K3" s="2" t="s">
        <v>53</v>
      </c>
      <c r="L3" s="34" t="s">
        <v>55</v>
      </c>
      <c r="M3" s="36"/>
      <c r="N3" s="34" t="s">
        <v>56</v>
      </c>
      <c r="O3" s="35"/>
      <c r="P3" s="35"/>
      <c r="Q3" s="36"/>
    </row>
    <row r="4" spans="1:17" ht="60.75" thickBot="1">
      <c r="A4" s="12"/>
      <c r="B4" s="33"/>
      <c r="C4" s="33"/>
      <c r="D4" s="33"/>
      <c r="E4" s="3" t="s">
        <v>52</v>
      </c>
      <c r="F4" s="3" t="s">
        <v>9</v>
      </c>
      <c r="G4" s="3" t="s">
        <v>57</v>
      </c>
      <c r="H4" s="3" t="s">
        <v>58</v>
      </c>
      <c r="I4" s="33"/>
      <c r="J4" s="3" t="s">
        <v>52</v>
      </c>
      <c r="K4" s="3" t="s">
        <v>9</v>
      </c>
      <c r="L4" s="18" t="s">
        <v>57</v>
      </c>
      <c r="M4" s="3" t="s">
        <v>58</v>
      </c>
      <c r="N4" s="3" t="s">
        <v>59</v>
      </c>
      <c r="O4" s="3" t="s">
        <v>60</v>
      </c>
      <c r="P4" s="3" t="s">
        <v>57</v>
      </c>
      <c r="Q4" s="3" t="s">
        <v>58</v>
      </c>
    </row>
    <row r="5" spans="1:17" ht="15.75" thickBot="1">
      <c r="A5" s="4" t="s">
        <v>11</v>
      </c>
      <c r="B5" s="3" t="s">
        <v>12</v>
      </c>
      <c r="C5" s="3" t="s">
        <v>13</v>
      </c>
      <c r="D5" s="3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18">
        <v>9</v>
      </c>
      <c r="M5" s="3">
        <v>10</v>
      </c>
      <c r="N5" s="3">
        <v>11</v>
      </c>
      <c r="O5" s="3">
        <v>12</v>
      </c>
      <c r="P5" s="3">
        <v>13</v>
      </c>
      <c r="Q5" s="3">
        <v>14</v>
      </c>
    </row>
    <row r="6" spans="1:17" ht="30">
      <c r="A6" s="43"/>
      <c r="B6" s="11" t="s">
        <v>61</v>
      </c>
      <c r="C6" s="31">
        <v>1</v>
      </c>
      <c r="D6" s="45"/>
      <c r="E6" s="45"/>
      <c r="F6" s="43">
        <v>26.5</v>
      </c>
      <c r="G6" s="43"/>
      <c r="H6" s="43"/>
      <c r="I6" s="45"/>
      <c r="J6" s="45"/>
      <c r="K6" s="43"/>
      <c r="L6" s="60">
        <f>L9+L14+L42+L45+L10</f>
        <v>13</v>
      </c>
      <c r="M6" s="43"/>
      <c r="N6" s="43"/>
      <c r="O6" s="43"/>
      <c r="P6" s="43"/>
      <c r="Q6" s="43"/>
    </row>
    <row r="7" spans="1:17" ht="75.75" thickBot="1">
      <c r="A7" s="44"/>
      <c r="B7" s="5" t="s">
        <v>62</v>
      </c>
      <c r="C7" s="33"/>
      <c r="D7" s="46"/>
      <c r="E7" s="46"/>
      <c r="F7" s="44"/>
      <c r="G7" s="44"/>
      <c r="H7" s="44"/>
      <c r="I7" s="46"/>
      <c r="J7" s="46"/>
      <c r="K7" s="44"/>
      <c r="L7" s="61"/>
      <c r="M7" s="44"/>
      <c r="N7" s="44"/>
      <c r="O7" s="44"/>
      <c r="P7" s="44"/>
      <c r="Q7" s="44"/>
    </row>
    <row r="8" spans="1:17" ht="45.75" thickBot="1">
      <c r="A8" s="4">
        <v>1</v>
      </c>
      <c r="B8" s="5" t="s">
        <v>63</v>
      </c>
      <c r="C8" s="3">
        <v>2</v>
      </c>
      <c r="D8" s="9"/>
      <c r="E8" s="9"/>
      <c r="F8" s="6"/>
      <c r="G8" s="6"/>
      <c r="H8" s="6"/>
      <c r="I8" s="9"/>
      <c r="J8" s="9"/>
      <c r="K8" s="6"/>
      <c r="L8" s="19"/>
      <c r="M8" s="6"/>
      <c r="N8" s="6"/>
      <c r="O8" s="6"/>
      <c r="P8" s="6"/>
      <c r="Q8" s="6"/>
    </row>
    <row r="9" spans="1:17" ht="15.75" thickBot="1">
      <c r="A9" s="7">
        <v>44562</v>
      </c>
      <c r="B9" s="5" t="s">
        <v>64</v>
      </c>
      <c r="C9" s="3">
        <v>3</v>
      </c>
      <c r="D9" s="6"/>
      <c r="E9" s="6"/>
      <c r="F9" s="6"/>
      <c r="G9" s="6"/>
      <c r="H9" s="6"/>
      <c r="I9" s="6"/>
      <c r="J9" s="6"/>
      <c r="K9" s="6"/>
      <c r="L9" s="20">
        <v>0</v>
      </c>
      <c r="M9" s="6"/>
      <c r="N9" s="6"/>
      <c r="O9" s="6"/>
      <c r="P9" s="6"/>
      <c r="Q9" s="6"/>
    </row>
    <row r="10" spans="1:17" ht="60.75" thickBot="1">
      <c r="A10" s="7">
        <v>44593</v>
      </c>
      <c r="B10" s="5" t="s">
        <v>22</v>
      </c>
      <c r="C10" s="3">
        <v>4</v>
      </c>
      <c r="D10" s="6"/>
      <c r="E10" s="6"/>
      <c r="F10" s="6"/>
      <c r="G10" s="6"/>
      <c r="H10" s="6"/>
      <c r="I10" s="6"/>
      <c r="J10" s="6"/>
      <c r="K10" s="6"/>
      <c r="L10" s="20">
        <f>L9*0.22</f>
        <v>0</v>
      </c>
      <c r="M10" s="6"/>
      <c r="N10" s="6"/>
      <c r="O10" s="6"/>
      <c r="P10" s="6"/>
      <c r="Q10" s="6"/>
    </row>
    <row r="11" spans="1:17" ht="30.75" thickBot="1">
      <c r="A11" s="7">
        <v>44621</v>
      </c>
      <c r="B11" s="5" t="s">
        <v>65</v>
      </c>
      <c r="C11" s="3">
        <v>5</v>
      </c>
      <c r="D11" s="6"/>
      <c r="E11" s="6"/>
      <c r="F11" s="6"/>
      <c r="G11" s="6"/>
      <c r="H11" s="6"/>
      <c r="I11" s="6"/>
      <c r="J11" s="6"/>
      <c r="K11" s="6"/>
      <c r="L11" s="21"/>
      <c r="M11" s="6"/>
      <c r="N11" s="6"/>
      <c r="O11" s="6"/>
      <c r="P11" s="6"/>
      <c r="Q11" s="6"/>
    </row>
    <row r="12" spans="1:17" ht="75.75" thickBot="1">
      <c r="A12" s="4">
        <v>2</v>
      </c>
      <c r="B12" s="5" t="s">
        <v>66</v>
      </c>
      <c r="C12" s="3">
        <v>6</v>
      </c>
      <c r="D12" s="6"/>
      <c r="E12" s="6"/>
      <c r="F12" s="6"/>
      <c r="G12" s="6"/>
      <c r="H12" s="6"/>
      <c r="I12" s="6"/>
      <c r="J12" s="6"/>
      <c r="K12" s="6"/>
      <c r="L12" s="21"/>
      <c r="M12" s="6"/>
      <c r="N12" s="6"/>
      <c r="O12" s="6"/>
      <c r="P12" s="6"/>
      <c r="Q12" s="6"/>
    </row>
    <row r="13" spans="1:17" ht="90.75" thickBot="1">
      <c r="A13" s="4">
        <v>3</v>
      </c>
      <c r="B13" s="5" t="s">
        <v>67</v>
      </c>
      <c r="C13" s="3">
        <v>7</v>
      </c>
      <c r="D13" s="6"/>
      <c r="E13" s="6"/>
      <c r="F13" s="6"/>
      <c r="G13" s="6"/>
      <c r="H13" s="6"/>
      <c r="I13" s="6"/>
      <c r="J13" s="6"/>
      <c r="K13" s="6"/>
      <c r="L13" s="21"/>
      <c r="M13" s="6"/>
      <c r="N13" s="6"/>
      <c r="O13" s="6"/>
      <c r="P13" s="6"/>
      <c r="Q13" s="6"/>
    </row>
    <row r="14" spans="1:17" ht="30">
      <c r="A14" s="31">
        <v>4</v>
      </c>
      <c r="B14" s="11" t="s">
        <v>68</v>
      </c>
      <c r="C14" s="31">
        <v>8</v>
      </c>
      <c r="D14" s="43"/>
      <c r="E14" s="43"/>
      <c r="F14" s="43"/>
      <c r="G14" s="43"/>
      <c r="H14" s="43"/>
      <c r="I14" s="43"/>
      <c r="J14" s="43"/>
      <c r="K14" s="43"/>
      <c r="L14" s="58"/>
      <c r="M14" s="43"/>
      <c r="N14" s="43"/>
      <c r="O14" s="43"/>
      <c r="P14" s="43"/>
      <c r="Q14" s="43"/>
    </row>
    <row r="15" spans="1:17" ht="45.75" thickBot="1">
      <c r="A15" s="33"/>
      <c r="B15" s="5" t="s">
        <v>69</v>
      </c>
      <c r="C15" s="33"/>
      <c r="D15" s="44"/>
      <c r="E15" s="44"/>
      <c r="F15" s="44"/>
      <c r="G15" s="44"/>
      <c r="H15" s="44"/>
      <c r="I15" s="44"/>
      <c r="J15" s="44"/>
      <c r="K15" s="44"/>
      <c r="L15" s="59"/>
      <c r="M15" s="44"/>
      <c r="N15" s="44"/>
      <c r="O15" s="44"/>
      <c r="P15" s="44"/>
      <c r="Q15" s="44"/>
    </row>
    <row r="16" spans="1:17" ht="30">
      <c r="A16" s="31">
        <v>5</v>
      </c>
      <c r="B16" s="11" t="s">
        <v>70</v>
      </c>
      <c r="C16" s="31">
        <v>9</v>
      </c>
      <c r="D16" s="43"/>
      <c r="E16" s="43"/>
      <c r="F16" s="43"/>
      <c r="G16" s="43"/>
      <c r="H16" s="43"/>
      <c r="I16" s="43"/>
      <c r="J16" s="43"/>
      <c r="K16" s="43"/>
      <c r="L16" s="58"/>
      <c r="M16" s="43"/>
      <c r="N16" s="43"/>
      <c r="O16" s="43"/>
      <c r="P16" s="43"/>
      <c r="Q16" s="43"/>
    </row>
    <row r="17" spans="1:17" ht="45.75" thickBot="1">
      <c r="A17" s="33"/>
      <c r="B17" s="5" t="s">
        <v>69</v>
      </c>
      <c r="C17" s="33"/>
      <c r="D17" s="44"/>
      <c r="E17" s="44"/>
      <c r="F17" s="44"/>
      <c r="G17" s="44"/>
      <c r="H17" s="44"/>
      <c r="I17" s="44"/>
      <c r="J17" s="44"/>
      <c r="K17" s="44"/>
      <c r="L17" s="59"/>
      <c r="M17" s="44"/>
      <c r="N17" s="44"/>
      <c r="O17" s="44"/>
      <c r="P17" s="44"/>
      <c r="Q17" s="44"/>
    </row>
    <row r="18" spans="1:17" ht="30">
      <c r="A18" s="31">
        <v>6</v>
      </c>
      <c r="B18" s="11" t="s">
        <v>71</v>
      </c>
      <c r="C18" s="31">
        <v>10</v>
      </c>
      <c r="D18" s="43"/>
      <c r="E18" s="43"/>
      <c r="F18" s="43"/>
      <c r="G18" s="43"/>
      <c r="H18" s="43"/>
      <c r="I18" s="43"/>
      <c r="J18" s="43"/>
      <c r="K18" s="43"/>
      <c r="L18" s="58"/>
      <c r="M18" s="43"/>
      <c r="N18" s="43"/>
      <c r="O18" s="43"/>
      <c r="P18" s="43"/>
      <c r="Q18" s="43"/>
    </row>
    <row r="19" spans="1:17" ht="60.75" thickBot="1">
      <c r="A19" s="33"/>
      <c r="B19" s="5" t="s">
        <v>72</v>
      </c>
      <c r="C19" s="33"/>
      <c r="D19" s="44"/>
      <c r="E19" s="44"/>
      <c r="F19" s="44"/>
      <c r="G19" s="44"/>
      <c r="H19" s="44"/>
      <c r="I19" s="44"/>
      <c r="J19" s="44"/>
      <c r="K19" s="44"/>
      <c r="L19" s="59"/>
      <c r="M19" s="44"/>
      <c r="N19" s="44"/>
      <c r="O19" s="44"/>
      <c r="P19" s="44"/>
      <c r="Q19" s="44"/>
    </row>
    <row r="20" spans="1:17" ht="45.75" thickBot="1">
      <c r="A20" s="4">
        <v>7</v>
      </c>
      <c r="B20" s="5" t="s">
        <v>73</v>
      </c>
      <c r="C20" s="3">
        <v>11</v>
      </c>
      <c r="D20" s="6"/>
      <c r="E20" s="6"/>
      <c r="F20" s="6"/>
      <c r="G20" s="6"/>
      <c r="H20" s="6"/>
      <c r="I20" s="6"/>
      <c r="J20" s="6"/>
      <c r="K20" s="6"/>
      <c r="L20" s="21"/>
      <c r="M20" s="6"/>
      <c r="N20" s="6"/>
      <c r="O20" s="6"/>
      <c r="P20" s="6"/>
      <c r="Q20" s="6"/>
    </row>
    <row r="21" spans="1:17">
      <c r="A21" s="31">
        <v>8</v>
      </c>
      <c r="B21" s="11" t="s">
        <v>74</v>
      </c>
      <c r="C21" s="31">
        <v>12</v>
      </c>
      <c r="D21" s="45"/>
      <c r="E21" s="45"/>
      <c r="F21" s="43"/>
      <c r="G21" s="43"/>
      <c r="H21" s="43"/>
      <c r="I21" s="45"/>
      <c r="J21" s="45"/>
      <c r="K21" s="43"/>
      <c r="L21" s="58"/>
      <c r="M21" s="43"/>
      <c r="N21" s="43"/>
      <c r="O21" s="43"/>
      <c r="P21" s="43"/>
      <c r="Q21" s="43"/>
    </row>
    <row r="22" spans="1:17" ht="15.75" thickBot="1">
      <c r="A22" s="33"/>
      <c r="B22" s="5" t="s">
        <v>75</v>
      </c>
      <c r="C22" s="33"/>
      <c r="D22" s="46"/>
      <c r="E22" s="46"/>
      <c r="F22" s="44"/>
      <c r="G22" s="44"/>
      <c r="H22" s="44"/>
      <c r="I22" s="46"/>
      <c r="J22" s="46"/>
      <c r="K22" s="44"/>
      <c r="L22" s="59"/>
      <c r="M22" s="44"/>
      <c r="N22" s="44"/>
      <c r="O22" s="44"/>
      <c r="P22" s="44"/>
      <c r="Q22" s="44"/>
    </row>
    <row r="23" spans="1:17" ht="15.75" thickBot="1">
      <c r="A23" s="7">
        <v>44569</v>
      </c>
      <c r="B23" s="5" t="s">
        <v>76</v>
      </c>
      <c r="C23" s="3">
        <v>13</v>
      </c>
      <c r="D23" s="6"/>
      <c r="E23" s="6"/>
      <c r="F23" s="6"/>
      <c r="G23" s="6"/>
      <c r="H23" s="6"/>
      <c r="I23" s="6"/>
      <c r="J23" s="6"/>
      <c r="K23" s="6"/>
      <c r="L23" s="21"/>
      <c r="M23" s="6"/>
      <c r="N23" s="6"/>
      <c r="O23" s="6"/>
      <c r="P23" s="6"/>
      <c r="Q23" s="6"/>
    </row>
    <row r="24" spans="1:17" ht="15.75" thickBot="1">
      <c r="A24" s="7">
        <v>44600</v>
      </c>
      <c r="B24" s="5" t="s">
        <v>77</v>
      </c>
      <c r="C24" s="3">
        <v>14</v>
      </c>
      <c r="D24" s="6"/>
      <c r="E24" s="6"/>
      <c r="F24" s="6"/>
      <c r="G24" s="6"/>
      <c r="H24" s="6"/>
      <c r="I24" s="6"/>
      <c r="J24" s="6"/>
      <c r="K24" s="6"/>
      <c r="L24" s="21"/>
      <c r="M24" s="6"/>
      <c r="N24" s="6"/>
      <c r="O24" s="6"/>
      <c r="P24" s="6"/>
      <c r="Q24" s="6"/>
    </row>
    <row r="25" spans="1:17" ht="15.75" thickBot="1">
      <c r="A25" s="7">
        <v>44628</v>
      </c>
      <c r="B25" s="5" t="s">
        <v>78</v>
      </c>
      <c r="C25" s="3">
        <v>15</v>
      </c>
      <c r="D25" s="6"/>
      <c r="E25" s="6"/>
      <c r="F25" s="6"/>
      <c r="G25" s="6"/>
      <c r="H25" s="6"/>
      <c r="I25" s="6"/>
      <c r="J25" s="6"/>
      <c r="K25" s="6"/>
      <c r="L25" s="21"/>
      <c r="M25" s="6"/>
      <c r="N25" s="6"/>
      <c r="O25" s="6"/>
      <c r="P25" s="6"/>
      <c r="Q25" s="6"/>
    </row>
    <row r="26" spans="1:17" ht="15.75" thickBot="1">
      <c r="A26" s="7">
        <v>44659</v>
      </c>
      <c r="B26" s="5" t="s">
        <v>79</v>
      </c>
      <c r="C26" s="3">
        <v>16</v>
      </c>
      <c r="D26" s="6"/>
      <c r="E26" s="6"/>
      <c r="F26" s="6"/>
      <c r="G26" s="6"/>
      <c r="H26" s="6"/>
      <c r="I26" s="6"/>
      <c r="J26" s="6"/>
      <c r="K26" s="6"/>
      <c r="L26" s="21"/>
      <c r="M26" s="6"/>
      <c r="N26" s="6"/>
      <c r="O26" s="6"/>
      <c r="P26" s="6"/>
      <c r="Q26" s="6"/>
    </row>
    <row r="27" spans="1:17" ht="15.75" thickBot="1">
      <c r="A27" s="7">
        <v>44689</v>
      </c>
      <c r="B27" s="5" t="s">
        <v>80</v>
      </c>
      <c r="C27" s="3">
        <v>17</v>
      </c>
      <c r="D27" s="6"/>
      <c r="E27" s="6"/>
      <c r="F27" s="6"/>
      <c r="G27" s="6"/>
      <c r="H27" s="6"/>
      <c r="I27" s="6"/>
      <c r="J27" s="6"/>
      <c r="K27" s="6"/>
      <c r="L27" s="21"/>
      <c r="M27" s="6"/>
      <c r="N27" s="6"/>
      <c r="O27" s="6"/>
      <c r="P27" s="6"/>
      <c r="Q27" s="6"/>
    </row>
    <row r="28" spans="1:17" ht="15.75" thickBot="1">
      <c r="A28" s="7">
        <v>44720</v>
      </c>
      <c r="B28" s="6"/>
      <c r="C28" s="3">
        <v>18</v>
      </c>
      <c r="D28" s="6"/>
      <c r="E28" s="6"/>
      <c r="F28" s="6"/>
      <c r="G28" s="6"/>
      <c r="H28" s="6"/>
      <c r="I28" s="6"/>
      <c r="J28" s="6"/>
      <c r="K28" s="6"/>
      <c r="L28" s="21"/>
      <c r="M28" s="6"/>
      <c r="N28" s="6"/>
      <c r="O28" s="6"/>
      <c r="P28" s="6"/>
      <c r="Q28" s="6"/>
    </row>
    <row r="29" spans="1:17" ht="15.75" thickBot="1">
      <c r="A29" s="7">
        <v>44750</v>
      </c>
      <c r="B29" s="6"/>
      <c r="C29" s="3">
        <v>19</v>
      </c>
      <c r="D29" s="6"/>
      <c r="E29" s="6"/>
      <c r="F29" s="6"/>
      <c r="G29" s="6"/>
      <c r="H29" s="6"/>
      <c r="I29" s="6"/>
      <c r="J29" s="6"/>
      <c r="K29" s="6"/>
      <c r="L29" s="21"/>
      <c r="M29" s="6"/>
      <c r="N29" s="6"/>
      <c r="O29" s="6"/>
      <c r="P29" s="6"/>
      <c r="Q29" s="6"/>
    </row>
    <row r="30" spans="1:17" ht="30">
      <c r="A30" s="31">
        <v>9</v>
      </c>
      <c r="B30" s="11" t="s">
        <v>81</v>
      </c>
      <c r="C30" s="31">
        <v>20</v>
      </c>
      <c r="D30" s="45"/>
      <c r="E30" s="45"/>
      <c r="F30" s="43"/>
      <c r="G30" s="43"/>
      <c r="H30" s="43"/>
      <c r="I30" s="45"/>
      <c r="J30" s="45"/>
      <c r="K30" s="43"/>
      <c r="L30" s="58"/>
      <c r="M30" s="43"/>
      <c r="N30" s="43"/>
      <c r="O30" s="43"/>
      <c r="P30" s="43"/>
      <c r="Q30" s="43"/>
    </row>
    <row r="31" spans="1:17" ht="15.75" thickBot="1">
      <c r="A31" s="33"/>
      <c r="B31" s="5" t="s">
        <v>82</v>
      </c>
      <c r="C31" s="33"/>
      <c r="D31" s="46"/>
      <c r="E31" s="46"/>
      <c r="F31" s="44"/>
      <c r="G31" s="44"/>
      <c r="H31" s="44"/>
      <c r="I31" s="46"/>
      <c r="J31" s="46"/>
      <c r="K31" s="44"/>
      <c r="L31" s="59"/>
      <c r="M31" s="44"/>
      <c r="N31" s="44"/>
      <c r="O31" s="44"/>
      <c r="P31" s="44"/>
      <c r="Q31" s="44"/>
    </row>
    <row r="32" spans="1:17">
      <c r="A32" s="62">
        <v>44570</v>
      </c>
      <c r="B32" s="11" t="s">
        <v>83</v>
      </c>
      <c r="C32" s="31">
        <v>21</v>
      </c>
      <c r="D32" s="43"/>
      <c r="E32" s="43"/>
      <c r="F32" s="43"/>
      <c r="G32" s="43"/>
      <c r="H32" s="43"/>
      <c r="I32" s="43"/>
      <c r="J32" s="43"/>
      <c r="K32" s="43"/>
      <c r="L32" s="58"/>
      <c r="M32" s="43"/>
      <c r="N32" s="43"/>
      <c r="O32" s="43"/>
      <c r="P32" s="43"/>
      <c r="Q32" s="43"/>
    </row>
    <row r="33" spans="1:17">
      <c r="A33" s="63"/>
      <c r="B33" s="11" t="s">
        <v>84</v>
      </c>
      <c r="C33" s="32"/>
      <c r="D33" s="51"/>
      <c r="E33" s="51"/>
      <c r="F33" s="51"/>
      <c r="G33" s="51"/>
      <c r="H33" s="51"/>
      <c r="I33" s="51"/>
      <c r="J33" s="51"/>
      <c r="K33" s="51"/>
      <c r="L33" s="66"/>
      <c r="M33" s="51"/>
      <c r="N33" s="51"/>
      <c r="O33" s="51"/>
      <c r="P33" s="51"/>
      <c r="Q33" s="51"/>
    </row>
    <row r="34" spans="1:17" ht="45.75" thickBot="1">
      <c r="A34" s="64"/>
      <c r="B34" s="5" t="s">
        <v>85</v>
      </c>
      <c r="C34" s="33"/>
      <c r="D34" s="44"/>
      <c r="E34" s="44"/>
      <c r="F34" s="44"/>
      <c r="G34" s="44"/>
      <c r="H34" s="44"/>
      <c r="I34" s="44"/>
      <c r="J34" s="44"/>
      <c r="K34" s="44"/>
      <c r="L34" s="59"/>
      <c r="M34" s="44"/>
      <c r="N34" s="44"/>
      <c r="O34" s="44"/>
      <c r="P34" s="44"/>
      <c r="Q34" s="44"/>
    </row>
    <row r="35" spans="1:17" ht="15.75" thickBot="1">
      <c r="A35" s="7">
        <v>44601</v>
      </c>
      <c r="B35" s="6"/>
      <c r="C35" s="3">
        <v>22</v>
      </c>
      <c r="D35" s="6"/>
      <c r="E35" s="6"/>
      <c r="F35" s="6"/>
      <c r="G35" s="6"/>
      <c r="H35" s="6"/>
      <c r="I35" s="6"/>
      <c r="J35" s="6"/>
      <c r="K35" s="6"/>
      <c r="L35" s="21"/>
      <c r="M35" s="6"/>
      <c r="N35" s="6"/>
      <c r="O35" s="6"/>
      <c r="P35" s="6"/>
      <c r="Q35" s="6"/>
    </row>
    <row r="36" spans="1:17" ht="15.75" thickBot="1">
      <c r="A36" s="8">
        <v>36931</v>
      </c>
      <c r="B36" s="6"/>
      <c r="C36" s="3">
        <v>23</v>
      </c>
      <c r="D36" s="6"/>
      <c r="E36" s="6"/>
      <c r="F36" s="6"/>
      <c r="G36" s="6"/>
      <c r="H36" s="6"/>
      <c r="I36" s="6"/>
      <c r="J36" s="6"/>
      <c r="K36" s="6"/>
      <c r="L36" s="21"/>
      <c r="M36" s="6"/>
      <c r="N36" s="6"/>
      <c r="O36" s="6"/>
      <c r="P36" s="6"/>
      <c r="Q36" s="6"/>
    </row>
    <row r="37" spans="1:17" ht="15.75" thickBot="1">
      <c r="A37" s="8">
        <v>37296</v>
      </c>
      <c r="B37" s="6"/>
      <c r="C37" s="3">
        <v>24</v>
      </c>
      <c r="D37" s="6"/>
      <c r="E37" s="6"/>
      <c r="F37" s="6"/>
      <c r="G37" s="6"/>
      <c r="H37" s="6"/>
      <c r="I37" s="6"/>
      <c r="J37" s="6"/>
      <c r="K37" s="6"/>
      <c r="L37" s="21"/>
      <c r="M37" s="6"/>
      <c r="N37" s="6"/>
      <c r="O37" s="6"/>
      <c r="P37" s="6"/>
      <c r="Q37" s="6"/>
    </row>
    <row r="38" spans="1:17" ht="15.75" thickBot="1">
      <c r="A38" s="7">
        <v>44629</v>
      </c>
      <c r="B38" s="5" t="s">
        <v>86</v>
      </c>
      <c r="C38" s="3">
        <v>25</v>
      </c>
      <c r="D38" s="6"/>
      <c r="E38" s="6"/>
      <c r="F38" s="6"/>
      <c r="G38" s="6"/>
      <c r="H38" s="6"/>
      <c r="I38" s="6"/>
      <c r="J38" s="6"/>
      <c r="K38" s="6"/>
      <c r="L38" s="21"/>
      <c r="M38" s="6"/>
      <c r="N38" s="6"/>
      <c r="O38" s="6"/>
      <c r="P38" s="6"/>
      <c r="Q38" s="6"/>
    </row>
    <row r="39" spans="1:17" ht="15.75" thickBot="1">
      <c r="A39" s="8">
        <v>36959</v>
      </c>
      <c r="B39" s="5" t="s">
        <v>87</v>
      </c>
      <c r="C39" s="3">
        <v>26</v>
      </c>
      <c r="D39" s="6"/>
      <c r="E39" s="6"/>
      <c r="F39" s="6"/>
      <c r="G39" s="6"/>
      <c r="H39" s="6"/>
      <c r="I39" s="6"/>
      <c r="J39" s="6"/>
      <c r="K39" s="6"/>
      <c r="L39" s="21"/>
      <c r="M39" s="6"/>
      <c r="N39" s="6"/>
      <c r="O39" s="6"/>
      <c r="P39" s="6"/>
      <c r="Q39" s="6"/>
    </row>
    <row r="40" spans="1:17" ht="15.75" thickBot="1">
      <c r="A40" s="8">
        <v>37324</v>
      </c>
      <c r="B40" s="5" t="s">
        <v>88</v>
      </c>
      <c r="C40" s="3">
        <v>27</v>
      </c>
      <c r="D40" s="6"/>
      <c r="E40" s="6"/>
      <c r="F40" s="6"/>
      <c r="G40" s="6"/>
      <c r="H40" s="6"/>
      <c r="I40" s="6"/>
      <c r="J40" s="6"/>
      <c r="K40" s="6"/>
      <c r="L40" s="21"/>
      <c r="M40" s="6"/>
      <c r="N40" s="6"/>
      <c r="O40" s="6"/>
      <c r="P40" s="6"/>
      <c r="Q40" s="6"/>
    </row>
    <row r="41" spans="1:17" ht="15.75" thickBot="1">
      <c r="A41" s="8">
        <v>37689</v>
      </c>
      <c r="B41" s="5" t="s">
        <v>89</v>
      </c>
      <c r="C41" s="3">
        <v>28</v>
      </c>
      <c r="D41" s="6"/>
      <c r="E41" s="6"/>
      <c r="F41" s="6"/>
      <c r="G41" s="6"/>
      <c r="H41" s="6"/>
      <c r="I41" s="6"/>
      <c r="J41" s="6"/>
      <c r="K41" s="6"/>
      <c r="L41" s="21"/>
      <c r="M41" s="6"/>
      <c r="N41" s="6"/>
      <c r="O41" s="6"/>
      <c r="P41" s="6"/>
      <c r="Q41" s="6"/>
    </row>
    <row r="42" spans="1:17" ht="15.75" thickBot="1">
      <c r="A42" s="8">
        <v>38055</v>
      </c>
      <c r="B42" s="6" t="s">
        <v>148</v>
      </c>
      <c r="C42" s="3">
        <v>29</v>
      </c>
      <c r="D42" s="6"/>
      <c r="E42" s="6"/>
      <c r="F42" s="6">
        <v>26.5</v>
      </c>
      <c r="G42" s="6"/>
      <c r="H42" s="6"/>
      <c r="I42" s="6"/>
      <c r="J42" s="6"/>
      <c r="K42" s="6"/>
      <c r="L42" s="21">
        <v>13</v>
      </c>
      <c r="M42" s="6"/>
      <c r="N42" s="6"/>
      <c r="O42" s="6"/>
      <c r="P42" s="6"/>
      <c r="Q42" s="6"/>
    </row>
    <row r="43" spans="1:17" ht="15.75" thickBot="1">
      <c r="A43" s="8">
        <v>38420</v>
      </c>
      <c r="B43" s="6"/>
      <c r="C43" s="3">
        <v>30</v>
      </c>
      <c r="D43" s="6"/>
      <c r="E43" s="6"/>
      <c r="F43" s="6"/>
      <c r="G43" s="6"/>
      <c r="H43" s="6"/>
      <c r="I43" s="6"/>
      <c r="J43" s="6"/>
      <c r="K43" s="6"/>
      <c r="L43" s="21"/>
      <c r="M43" s="6"/>
      <c r="N43" s="6"/>
      <c r="O43" s="6"/>
      <c r="P43" s="6"/>
      <c r="Q43" s="6"/>
    </row>
    <row r="44" spans="1:17" ht="15.75" thickBot="1">
      <c r="A44" s="8">
        <v>38785</v>
      </c>
      <c r="B44" s="6"/>
      <c r="C44" s="3">
        <v>31</v>
      </c>
      <c r="D44" s="6"/>
      <c r="E44" s="6"/>
      <c r="F44" s="6"/>
      <c r="G44" s="6"/>
      <c r="H44" s="6"/>
      <c r="I44" s="6"/>
      <c r="J44" s="6"/>
      <c r="K44" s="6"/>
      <c r="L44" s="21"/>
      <c r="M44" s="6"/>
      <c r="N44" s="6"/>
      <c r="O44" s="6"/>
      <c r="P44" s="6"/>
      <c r="Q44" s="6"/>
    </row>
    <row r="45" spans="1:17" ht="45.75" thickBot="1">
      <c r="A45" s="4">
        <v>10</v>
      </c>
      <c r="B45" s="5" t="s">
        <v>90</v>
      </c>
      <c r="C45" s="3">
        <v>32</v>
      </c>
      <c r="D45" s="6"/>
      <c r="E45" s="6"/>
      <c r="F45" s="6"/>
      <c r="G45" s="6"/>
      <c r="H45" s="6"/>
      <c r="I45" s="6"/>
      <c r="J45" s="6"/>
      <c r="K45" s="6"/>
      <c r="L45" s="21"/>
      <c r="M45" s="6"/>
      <c r="N45" s="6"/>
      <c r="O45" s="6"/>
      <c r="P45" s="6"/>
      <c r="Q45" s="6"/>
    </row>
    <row r="46" spans="1:17" ht="15.75" thickBot="1">
      <c r="A46" s="7">
        <v>44571</v>
      </c>
      <c r="B46" s="6"/>
      <c r="C46" s="3">
        <v>33</v>
      </c>
      <c r="D46" s="6"/>
      <c r="E46" s="6"/>
      <c r="F46" s="6"/>
      <c r="G46" s="6"/>
      <c r="H46" s="6"/>
      <c r="I46" s="6"/>
      <c r="J46" s="6"/>
      <c r="K46" s="6"/>
      <c r="L46" s="21"/>
      <c r="M46" s="6"/>
      <c r="N46" s="6"/>
      <c r="O46" s="6"/>
      <c r="P46" s="6"/>
      <c r="Q46" s="6"/>
    </row>
    <row r="47" spans="1:17" ht="15.75" thickBot="1">
      <c r="A47" s="7">
        <v>44602</v>
      </c>
      <c r="B47" s="6"/>
      <c r="C47" s="3">
        <v>34</v>
      </c>
      <c r="D47" s="6"/>
      <c r="E47" s="6"/>
      <c r="F47" s="6"/>
      <c r="G47" s="6"/>
      <c r="H47" s="6"/>
      <c r="I47" s="6"/>
      <c r="J47" s="6"/>
      <c r="K47" s="6"/>
      <c r="L47" s="21"/>
      <c r="M47" s="6"/>
      <c r="N47" s="6"/>
      <c r="O47" s="6"/>
      <c r="P47" s="6"/>
      <c r="Q47" s="6"/>
    </row>
    <row r="48" spans="1:17" ht="15.75" thickBot="1">
      <c r="A48" s="7">
        <v>44630</v>
      </c>
      <c r="B48" s="6"/>
      <c r="C48" s="3">
        <v>35</v>
      </c>
      <c r="D48" s="6"/>
      <c r="E48" s="6"/>
      <c r="F48" s="6"/>
      <c r="G48" s="6"/>
      <c r="H48" s="6"/>
      <c r="I48" s="6"/>
      <c r="J48" s="6"/>
      <c r="K48" s="6"/>
      <c r="L48" s="21"/>
      <c r="M48" s="6"/>
      <c r="N48" s="6"/>
      <c r="O48" s="6"/>
      <c r="P48" s="6"/>
      <c r="Q48" s="6"/>
    </row>
    <row r="49" spans="1:17" ht="15.75" thickBot="1">
      <c r="A49" s="7">
        <v>44661</v>
      </c>
      <c r="B49" s="6"/>
      <c r="C49" s="3">
        <v>36</v>
      </c>
      <c r="D49" s="6"/>
      <c r="E49" s="6"/>
      <c r="F49" s="6"/>
      <c r="G49" s="6"/>
      <c r="H49" s="6"/>
      <c r="I49" s="6"/>
      <c r="J49" s="6"/>
      <c r="K49" s="6"/>
      <c r="L49" s="21"/>
      <c r="M49" s="6"/>
      <c r="N49" s="6"/>
      <c r="O49" s="6"/>
      <c r="P49" s="6"/>
      <c r="Q49" s="6"/>
    </row>
    <row r="50" spans="1:17" ht="15.75" thickBot="1">
      <c r="A50" s="7">
        <v>44691</v>
      </c>
      <c r="B50" s="6"/>
      <c r="C50" s="3">
        <v>37</v>
      </c>
      <c r="D50" s="6"/>
      <c r="E50" s="6"/>
      <c r="F50" s="6"/>
      <c r="G50" s="6"/>
      <c r="H50" s="6"/>
      <c r="I50" s="6"/>
      <c r="J50" s="6"/>
      <c r="K50" s="6"/>
      <c r="L50" s="21"/>
      <c r="M50" s="6"/>
      <c r="N50" s="6"/>
      <c r="O50" s="6"/>
      <c r="P50" s="6"/>
      <c r="Q50" s="6"/>
    </row>
    <row r="51" spans="1:17" ht="30.75" thickBot="1">
      <c r="A51" s="4">
        <v>11</v>
      </c>
      <c r="B51" s="5" t="s">
        <v>91</v>
      </c>
      <c r="C51" s="3">
        <v>38</v>
      </c>
      <c r="D51" s="6"/>
      <c r="E51" s="6"/>
      <c r="F51" s="6"/>
      <c r="G51" s="6"/>
      <c r="H51" s="6"/>
      <c r="I51" s="6"/>
      <c r="J51" s="6"/>
      <c r="K51" s="6"/>
      <c r="L51" s="21"/>
      <c r="M51" s="6"/>
      <c r="N51" s="6"/>
      <c r="O51" s="6"/>
      <c r="P51" s="6"/>
      <c r="Q51" s="6"/>
    </row>
    <row r="52" spans="1:17" ht="15.75" thickBot="1">
      <c r="A52" s="7">
        <v>44572</v>
      </c>
      <c r="B52" s="6"/>
      <c r="C52" s="3">
        <v>39</v>
      </c>
      <c r="D52" s="6"/>
      <c r="E52" s="6"/>
      <c r="F52" s="6"/>
      <c r="G52" s="6"/>
      <c r="H52" s="6"/>
      <c r="I52" s="6"/>
      <c r="J52" s="6"/>
      <c r="K52" s="6"/>
      <c r="L52" s="21"/>
      <c r="M52" s="6"/>
      <c r="N52" s="6"/>
      <c r="O52" s="6"/>
      <c r="P52" s="6"/>
      <c r="Q52" s="6"/>
    </row>
    <row r="53" spans="1:17" ht="15.75" thickBot="1">
      <c r="A53" s="7">
        <v>44603</v>
      </c>
      <c r="B53" s="6"/>
      <c r="C53" s="3">
        <v>40</v>
      </c>
      <c r="D53" s="6"/>
      <c r="E53" s="6"/>
      <c r="F53" s="6"/>
      <c r="G53" s="6"/>
      <c r="H53" s="6"/>
      <c r="I53" s="6"/>
      <c r="J53" s="6"/>
      <c r="K53" s="6"/>
      <c r="L53" s="21"/>
      <c r="M53" s="6"/>
      <c r="N53" s="6"/>
      <c r="O53" s="6"/>
      <c r="P53" s="6"/>
      <c r="Q53" s="6"/>
    </row>
    <row r="54" spans="1:17" ht="60.75" thickBot="1">
      <c r="A54" s="4">
        <v>12</v>
      </c>
      <c r="B54" s="5" t="s">
        <v>92</v>
      </c>
      <c r="C54" s="3">
        <v>41</v>
      </c>
      <c r="D54" s="6"/>
      <c r="E54" s="6"/>
      <c r="F54" s="6"/>
      <c r="G54" s="6"/>
      <c r="H54" s="6"/>
      <c r="I54" s="6"/>
      <c r="J54" s="6"/>
      <c r="K54" s="6"/>
      <c r="L54" s="21"/>
      <c r="M54" s="6"/>
      <c r="N54" s="6"/>
      <c r="O54" s="6"/>
      <c r="P54" s="6"/>
      <c r="Q54" s="6"/>
    </row>
    <row r="55" spans="1:17" ht="15.75" thickBot="1">
      <c r="A55" s="7">
        <v>44573</v>
      </c>
      <c r="B55" s="5" t="s">
        <v>93</v>
      </c>
      <c r="C55" s="3">
        <v>42</v>
      </c>
      <c r="D55" s="6"/>
      <c r="E55" s="6"/>
      <c r="F55" s="6"/>
      <c r="G55" s="6"/>
      <c r="H55" s="6"/>
      <c r="I55" s="6"/>
      <c r="J55" s="6"/>
      <c r="K55" s="6"/>
      <c r="L55" s="21"/>
      <c r="M55" s="6"/>
      <c r="N55" s="6"/>
      <c r="O55" s="6"/>
      <c r="P55" s="6"/>
      <c r="Q55" s="6"/>
    </row>
    <row r="56" spans="1:17" ht="15.75" thickBot="1">
      <c r="A56" s="7">
        <v>44604</v>
      </c>
      <c r="B56" s="5" t="s">
        <v>94</v>
      </c>
      <c r="C56" s="3">
        <v>43</v>
      </c>
      <c r="D56" s="6"/>
      <c r="E56" s="6"/>
      <c r="F56" s="6"/>
      <c r="G56" s="6"/>
      <c r="H56" s="6"/>
      <c r="I56" s="6"/>
      <c r="J56" s="6"/>
      <c r="K56" s="6"/>
      <c r="L56" s="21"/>
      <c r="M56" s="6"/>
      <c r="N56" s="6"/>
      <c r="O56" s="6"/>
      <c r="P56" s="6"/>
      <c r="Q56" s="6"/>
    </row>
    <row r="57" spans="1:17" ht="15.75" thickBot="1">
      <c r="A57" s="7">
        <v>44632</v>
      </c>
      <c r="B57" s="5" t="s">
        <v>95</v>
      </c>
      <c r="C57" s="3">
        <v>44</v>
      </c>
      <c r="D57" s="6"/>
      <c r="E57" s="6"/>
      <c r="F57" s="6"/>
      <c r="G57" s="6"/>
      <c r="H57" s="6"/>
      <c r="I57" s="6"/>
      <c r="J57" s="6"/>
      <c r="K57" s="6"/>
      <c r="L57" s="21"/>
      <c r="M57" s="6"/>
      <c r="N57" s="6"/>
      <c r="O57" s="6"/>
      <c r="P57" s="6"/>
      <c r="Q57" s="6"/>
    </row>
    <row r="58" spans="1:17" ht="15.75" thickBot="1">
      <c r="A58" s="7">
        <v>44663</v>
      </c>
      <c r="B58" s="6"/>
      <c r="C58" s="3">
        <v>45</v>
      </c>
      <c r="D58" s="6"/>
      <c r="E58" s="6"/>
      <c r="F58" s="6"/>
      <c r="G58" s="6"/>
      <c r="H58" s="6"/>
      <c r="I58" s="6"/>
      <c r="J58" s="6"/>
      <c r="K58" s="6"/>
      <c r="L58" s="21"/>
      <c r="M58" s="6"/>
      <c r="N58" s="6"/>
      <c r="O58" s="6"/>
      <c r="P58" s="6"/>
      <c r="Q58" s="6"/>
    </row>
    <row r="59" spans="1:17" ht="15.75" thickBot="1">
      <c r="A59" s="7">
        <v>44693</v>
      </c>
      <c r="B59" s="6"/>
      <c r="C59" s="3">
        <v>46</v>
      </c>
      <c r="D59" s="6"/>
      <c r="E59" s="6"/>
      <c r="F59" s="6"/>
      <c r="G59" s="6"/>
      <c r="H59" s="6"/>
      <c r="I59" s="6"/>
      <c r="J59" s="6"/>
      <c r="K59" s="6"/>
      <c r="L59" s="21"/>
      <c r="M59" s="6"/>
      <c r="N59" s="6"/>
      <c r="O59" s="6"/>
      <c r="P59" s="6"/>
      <c r="Q59" s="6"/>
    </row>
    <row r="60" spans="1:17">
      <c r="A60" s="31">
        <v>13</v>
      </c>
      <c r="B60" s="11" t="s">
        <v>96</v>
      </c>
      <c r="C60" s="31">
        <v>47</v>
      </c>
      <c r="D60" s="43"/>
      <c r="E60" s="43"/>
      <c r="F60" s="43"/>
      <c r="G60" s="43"/>
      <c r="H60" s="43"/>
      <c r="I60" s="43"/>
      <c r="J60" s="43"/>
      <c r="K60" s="43"/>
      <c r="L60" s="58"/>
      <c r="M60" s="43"/>
      <c r="N60" s="43"/>
      <c r="O60" s="43"/>
      <c r="P60" s="43"/>
      <c r="Q60" s="43"/>
    </row>
    <row r="61" spans="1:17" ht="30.75" thickBot="1">
      <c r="A61" s="33"/>
      <c r="B61" s="5" t="s">
        <v>97</v>
      </c>
      <c r="C61" s="33"/>
      <c r="D61" s="44"/>
      <c r="E61" s="44"/>
      <c r="F61" s="44"/>
      <c r="G61" s="44"/>
      <c r="H61" s="44"/>
      <c r="I61" s="44"/>
      <c r="J61" s="44"/>
      <c r="K61" s="44"/>
      <c r="L61" s="59"/>
      <c r="M61" s="44"/>
      <c r="N61" s="44"/>
      <c r="O61" s="44"/>
      <c r="P61" s="44"/>
      <c r="Q61" s="44"/>
    </row>
    <row r="62" spans="1:17" ht="30">
      <c r="A62" s="62">
        <v>44574</v>
      </c>
      <c r="B62" s="11" t="s">
        <v>98</v>
      </c>
      <c r="C62" s="31">
        <v>48</v>
      </c>
      <c r="D62" s="43"/>
      <c r="E62" s="43"/>
      <c r="F62" s="43"/>
      <c r="G62" s="43"/>
      <c r="H62" s="43"/>
      <c r="I62" s="43"/>
      <c r="J62" s="43"/>
      <c r="K62" s="43"/>
      <c r="L62" s="58"/>
      <c r="M62" s="43"/>
      <c r="N62" s="43"/>
      <c r="O62" s="43"/>
      <c r="P62" s="43"/>
      <c r="Q62" s="43"/>
    </row>
    <row r="63" spans="1:17" ht="15.75" thickBot="1">
      <c r="A63" s="64"/>
      <c r="B63" s="5" t="s">
        <v>99</v>
      </c>
      <c r="C63" s="33"/>
      <c r="D63" s="44"/>
      <c r="E63" s="44"/>
      <c r="F63" s="44"/>
      <c r="G63" s="44"/>
      <c r="H63" s="44"/>
      <c r="I63" s="44"/>
      <c r="J63" s="44"/>
      <c r="K63" s="44"/>
      <c r="L63" s="59"/>
      <c r="M63" s="44"/>
      <c r="N63" s="44"/>
      <c r="O63" s="44"/>
      <c r="P63" s="44"/>
      <c r="Q63" s="44"/>
    </row>
    <row r="64" spans="1:17" ht="30.75" thickBot="1">
      <c r="A64" s="7">
        <v>44605</v>
      </c>
      <c r="B64" s="5" t="s">
        <v>100</v>
      </c>
      <c r="C64" s="3">
        <v>49</v>
      </c>
      <c r="D64" s="6"/>
      <c r="E64" s="6"/>
      <c r="F64" s="6"/>
      <c r="G64" s="6"/>
      <c r="H64" s="6"/>
      <c r="I64" s="6"/>
      <c r="J64" s="6"/>
      <c r="K64" s="6"/>
      <c r="L64" s="21"/>
      <c r="M64" s="6"/>
      <c r="N64" s="6"/>
      <c r="O64" s="6"/>
      <c r="P64" s="6"/>
      <c r="Q64" s="6"/>
    </row>
    <row r="65" spans="1:17" ht="30.75" thickBot="1">
      <c r="A65" s="7">
        <v>44633</v>
      </c>
      <c r="B65" s="5" t="s">
        <v>101</v>
      </c>
      <c r="C65" s="3">
        <v>50</v>
      </c>
      <c r="D65" s="6"/>
      <c r="E65" s="6"/>
      <c r="F65" s="6"/>
      <c r="G65" s="6"/>
      <c r="H65" s="6"/>
      <c r="I65" s="6"/>
      <c r="J65" s="6"/>
      <c r="K65" s="6"/>
      <c r="L65" s="21"/>
      <c r="M65" s="6"/>
      <c r="N65" s="6"/>
      <c r="O65" s="6"/>
      <c r="P65" s="6"/>
      <c r="Q65" s="6"/>
    </row>
    <row r="66" spans="1:17" ht="15.75" thickBot="1">
      <c r="A66" s="7">
        <v>44664</v>
      </c>
      <c r="B66" s="6"/>
      <c r="C66" s="3">
        <v>51</v>
      </c>
      <c r="D66" s="6"/>
      <c r="E66" s="6"/>
      <c r="F66" s="6"/>
      <c r="G66" s="6"/>
      <c r="H66" s="6"/>
      <c r="I66" s="6"/>
      <c r="J66" s="6"/>
      <c r="K66" s="6"/>
      <c r="L66" s="21"/>
      <c r="M66" s="6"/>
      <c r="N66" s="6"/>
      <c r="O66" s="6"/>
      <c r="P66" s="6"/>
      <c r="Q66" s="6"/>
    </row>
    <row r="67" spans="1:17" ht="15.75" thickBot="1">
      <c r="A67" s="7">
        <v>44694</v>
      </c>
      <c r="B67" s="6"/>
      <c r="C67" s="3">
        <v>52</v>
      </c>
      <c r="D67" s="6"/>
      <c r="E67" s="6"/>
      <c r="F67" s="6"/>
      <c r="G67" s="6"/>
      <c r="H67" s="6"/>
      <c r="I67" s="6"/>
      <c r="J67" s="6"/>
      <c r="K67" s="6"/>
      <c r="L67" s="21"/>
      <c r="M67" s="6"/>
      <c r="N67" s="6"/>
      <c r="O67" s="6"/>
      <c r="P67" s="6"/>
      <c r="Q67" s="6"/>
    </row>
    <row r="68" spans="1:17" ht="30.75" thickBot="1">
      <c r="A68" s="4">
        <v>14</v>
      </c>
      <c r="B68" s="5" t="s">
        <v>102</v>
      </c>
      <c r="C68" s="3">
        <v>53</v>
      </c>
      <c r="D68" s="6"/>
      <c r="E68" s="6"/>
      <c r="F68" s="6"/>
      <c r="G68" s="6"/>
      <c r="H68" s="6"/>
      <c r="I68" s="6"/>
      <c r="J68" s="6"/>
      <c r="K68" s="6"/>
      <c r="L68" s="21"/>
      <c r="M68" s="6"/>
      <c r="N68" s="6"/>
      <c r="O68" s="6"/>
      <c r="P68" s="6"/>
      <c r="Q68" s="6"/>
    </row>
    <row r="69" spans="1:17" ht="15.75" thickBot="1">
      <c r="A69" s="7">
        <v>44575</v>
      </c>
      <c r="B69" s="6"/>
      <c r="C69" s="3">
        <v>54</v>
      </c>
      <c r="D69" s="6"/>
      <c r="E69" s="6"/>
      <c r="F69" s="6"/>
      <c r="G69" s="6"/>
      <c r="H69" s="6"/>
      <c r="I69" s="6"/>
      <c r="J69" s="6"/>
      <c r="K69" s="6"/>
      <c r="L69" s="21"/>
      <c r="M69" s="6"/>
      <c r="N69" s="6"/>
      <c r="O69" s="6"/>
      <c r="P69" s="6"/>
      <c r="Q69" s="6"/>
    </row>
    <row r="70" spans="1:17" ht="15.75" thickBot="1">
      <c r="A70" s="7">
        <v>44606</v>
      </c>
      <c r="B70" s="6"/>
      <c r="C70" s="3">
        <v>55</v>
      </c>
      <c r="D70" s="6"/>
      <c r="E70" s="6"/>
      <c r="F70" s="6"/>
      <c r="G70" s="6"/>
      <c r="H70" s="6"/>
      <c r="I70" s="6"/>
      <c r="J70" s="6"/>
      <c r="K70" s="6"/>
      <c r="L70" s="21"/>
      <c r="M70" s="6"/>
      <c r="N70" s="6"/>
      <c r="O70" s="6"/>
      <c r="P70" s="6"/>
      <c r="Q70" s="6"/>
    </row>
    <row r="71" spans="1:17">
      <c r="A71" s="31">
        <v>15</v>
      </c>
      <c r="B71" s="11" t="s">
        <v>103</v>
      </c>
      <c r="C71" s="31">
        <v>56</v>
      </c>
      <c r="D71" s="43"/>
      <c r="E71" s="43"/>
      <c r="F71" s="43"/>
      <c r="G71" s="43"/>
      <c r="H71" s="43"/>
      <c r="I71" s="43"/>
      <c r="J71" s="43"/>
      <c r="K71" s="43"/>
      <c r="L71" s="58"/>
      <c r="M71" s="43"/>
      <c r="N71" s="43"/>
      <c r="O71" s="43"/>
      <c r="P71" s="43"/>
      <c r="Q71" s="43"/>
    </row>
    <row r="72" spans="1:17" ht="90.75" thickBot="1">
      <c r="A72" s="33"/>
      <c r="B72" s="5" t="s">
        <v>104</v>
      </c>
      <c r="C72" s="33"/>
      <c r="D72" s="44"/>
      <c r="E72" s="44"/>
      <c r="F72" s="44"/>
      <c r="G72" s="44"/>
      <c r="H72" s="44"/>
      <c r="I72" s="44"/>
      <c r="J72" s="44"/>
      <c r="K72" s="44"/>
      <c r="L72" s="59"/>
      <c r="M72" s="44"/>
      <c r="N72" s="44"/>
      <c r="O72" s="44"/>
      <c r="P72" s="44"/>
      <c r="Q72" s="44"/>
    </row>
    <row r="73" spans="1:17" ht="15.75" thickBot="1">
      <c r="A73" s="7">
        <v>44576</v>
      </c>
      <c r="B73" s="6"/>
      <c r="C73" s="3">
        <v>57</v>
      </c>
      <c r="D73" s="6"/>
      <c r="E73" s="6"/>
      <c r="F73" s="6"/>
      <c r="G73" s="6"/>
      <c r="H73" s="6"/>
      <c r="I73" s="6"/>
      <c r="J73" s="6"/>
      <c r="K73" s="6"/>
      <c r="L73" s="21"/>
      <c r="M73" s="6"/>
      <c r="N73" s="6"/>
      <c r="O73" s="6"/>
      <c r="P73" s="6"/>
      <c r="Q73" s="6"/>
    </row>
    <row r="74" spans="1:17" ht="15.75" thickBot="1">
      <c r="A74" s="7">
        <v>44607</v>
      </c>
      <c r="B74" s="6"/>
      <c r="C74" s="3">
        <v>58</v>
      </c>
      <c r="D74" s="6"/>
      <c r="E74" s="6"/>
      <c r="F74" s="6"/>
      <c r="G74" s="6"/>
      <c r="H74" s="6"/>
      <c r="I74" s="6"/>
      <c r="J74" s="6"/>
      <c r="K74" s="6"/>
      <c r="L74" s="21"/>
      <c r="M74" s="6"/>
      <c r="N74" s="6"/>
      <c r="O74" s="6"/>
      <c r="P74" s="6"/>
      <c r="Q74" s="6"/>
    </row>
  </sheetData>
  <mergeCells count="170">
    <mergeCell ref="N71:N72"/>
    <mergeCell ref="O71:O72"/>
    <mergeCell ref="P71:P72"/>
    <mergeCell ref="Q71:Q72"/>
    <mergeCell ref="P62:P63"/>
    <mergeCell ref="H71:H72"/>
    <mergeCell ref="D60:D61"/>
    <mergeCell ref="Q62:Q63"/>
    <mergeCell ref="K62:K63"/>
    <mergeCell ref="L62:L63"/>
    <mergeCell ref="M62:M63"/>
    <mergeCell ref="Q60:Q61"/>
    <mergeCell ref="D62:D63"/>
    <mergeCell ref="E62:E63"/>
    <mergeCell ref="H62:H63"/>
    <mergeCell ref="F71:F72"/>
    <mergeCell ref="G71:G72"/>
    <mergeCell ref="G62:G63"/>
    <mergeCell ref="O62:O63"/>
    <mergeCell ref="P32:P34"/>
    <mergeCell ref="L32:L34"/>
    <mergeCell ref="M32:M34"/>
    <mergeCell ref="N32:N34"/>
    <mergeCell ref="O32:O34"/>
    <mergeCell ref="I62:I63"/>
    <mergeCell ref="J62:J63"/>
    <mergeCell ref="H60:H61"/>
    <mergeCell ref="I71:I72"/>
    <mergeCell ref="B1:Q1"/>
    <mergeCell ref="A71:A72"/>
    <mergeCell ref="C71:C72"/>
    <mergeCell ref="D71:D72"/>
    <mergeCell ref="E71:E72"/>
    <mergeCell ref="M71:M72"/>
    <mergeCell ref="A60:A61"/>
    <mergeCell ref="C60:C61"/>
    <mergeCell ref="A62:A63"/>
    <mergeCell ref="C62:C63"/>
    <mergeCell ref="F60:F61"/>
    <mergeCell ref="G60:G61"/>
    <mergeCell ref="F62:F63"/>
    <mergeCell ref="J30:J31"/>
    <mergeCell ref="N30:N31"/>
    <mergeCell ref="K71:K72"/>
    <mergeCell ref="L71:L72"/>
    <mergeCell ref="N62:N63"/>
    <mergeCell ref="P60:P61"/>
    <mergeCell ref="M60:M61"/>
    <mergeCell ref="J71:J72"/>
    <mergeCell ref="N60:N61"/>
    <mergeCell ref="J60:J61"/>
    <mergeCell ref="L30:L31"/>
    <mergeCell ref="M30:M31"/>
    <mergeCell ref="Q30:Q31"/>
    <mergeCell ref="A32:A34"/>
    <mergeCell ref="C32:C34"/>
    <mergeCell ref="D32:D34"/>
    <mergeCell ref="E32:E34"/>
    <mergeCell ref="F32:F34"/>
    <mergeCell ref="G32:G34"/>
    <mergeCell ref="H30:H31"/>
    <mergeCell ref="Q32:Q34"/>
    <mergeCell ref="K32:K34"/>
    <mergeCell ref="J32:J34"/>
    <mergeCell ref="E60:E61"/>
    <mergeCell ref="K60:K61"/>
    <mergeCell ref="O60:O61"/>
    <mergeCell ref="L60:L61"/>
    <mergeCell ref="I60:I61"/>
    <mergeCell ref="O21:O22"/>
    <mergeCell ref="P21:P22"/>
    <mergeCell ref="F30:F31"/>
    <mergeCell ref="G30:G31"/>
    <mergeCell ref="H32:H34"/>
    <mergeCell ref="I32:I34"/>
    <mergeCell ref="I30:I31"/>
    <mergeCell ref="O30:O31"/>
    <mergeCell ref="P30:P31"/>
    <mergeCell ref="K30:K31"/>
    <mergeCell ref="A30:A31"/>
    <mergeCell ref="C30:C31"/>
    <mergeCell ref="D30:D31"/>
    <mergeCell ref="E30:E31"/>
    <mergeCell ref="Q21:Q22"/>
    <mergeCell ref="Q18:Q19"/>
    <mergeCell ref="N18:N19"/>
    <mergeCell ref="O18:O19"/>
    <mergeCell ref="P18:P19"/>
    <mergeCell ref="N21:N22"/>
    <mergeCell ref="M18:M19"/>
    <mergeCell ref="F21:F22"/>
    <mergeCell ref="K21:K22"/>
    <mergeCell ref="L21:L22"/>
    <mergeCell ref="M21:M22"/>
    <mergeCell ref="J21:J22"/>
    <mergeCell ref="K16:K17"/>
    <mergeCell ref="O14:O15"/>
    <mergeCell ref="P14:P15"/>
    <mergeCell ref="K18:K19"/>
    <mergeCell ref="L16:L17"/>
    <mergeCell ref="M16:M17"/>
    <mergeCell ref="N16:N17"/>
    <mergeCell ref="O16:O17"/>
    <mergeCell ref="P16:P17"/>
    <mergeCell ref="L18:L19"/>
    <mergeCell ref="E14:E15"/>
    <mergeCell ref="F18:F19"/>
    <mergeCell ref="G18:G19"/>
    <mergeCell ref="H16:H17"/>
    <mergeCell ref="A21:A22"/>
    <mergeCell ref="C21:C22"/>
    <mergeCell ref="D21:D22"/>
    <mergeCell ref="E21:E22"/>
    <mergeCell ref="I16:I17"/>
    <mergeCell ref="A18:A19"/>
    <mergeCell ref="H21:H22"/>
    <mergeCell ref="I21:I22"/>
    <mergeCell ref="G21:G22"/>
    <mergeCell ref="H18:H19"/>
    <mergeCell ref="I18:I19"/>
    <mergeCell ref="C18:C19"/>
    <mergeCell ref="D18:D19"/>
    <mergeCell ref="E18:E19"/>
    <mergeCell ref="F6:F7"/>
    <mergeCell ref="G6:G7"/>
    <mergeCell ref="I14:I15"/>
    <mergeCell ref="H14:H15"/>
    <mergeCell ref="F14:F15"/>
    <mergeCell ref="G14:G15"/>
    <mergeCell ref="H6:H7"/>
    <mergeCell ref="I6:I7"/>
    <mergeCell ref="A14:A15"/>
    <mergeCell ref="J18:J19"/>
    <mergeCell ref="J16:J17"/>
    <mergeCell ref="A6:A7"/>
    <mergeCell ref="C6:C7"/>
    <mergeCell ref="D6:D7"/>
    <mergeCell ref="E6:E7"/>
    <mergeCell ref="J6:J7"/>
    <mergeCell ref="C14:C15"/>
    <mergeCell ref="D14:D15"/>
    <mergeCell ref="K6:K7"/>
    <mergeCell ref="Q14:Q15"/>
    <mergeCell ref="A16:A17"/>
    <mergeCell ref="C16:C17"/>
    <mergeCell ref="D16:D17"/>
    <mergeCell ref="E16:E17"/>
    <mergeCell ref="F16:F17"/>
    <mergeCell ref="G16:G17"/>
    <mergeCell ref="N6:N7"/>
    <mergeCell ref="O6:O7"/>
    <mergeCell ref="P6:P7"/>
    <mergeCell ref="Q6:Q7"/>
    <mergeCell ref="Q16:Q17"/>
    <mergeCell ref="J14:J15"/>
    <mergeCell ref="K14:K15"/>
    <mergeCell ref="L14:L15"/>
    <mergeCell ref="M14:M15"/>
    <mergeCell ref="N14:N15"/>
    <mergeCell ref="L6:L7"/>
    <mergeCell ref="M6:M7"/>
    <mergeCell ref="B2:B4"/>
    <mergeCell ref="C2:C4"/>
    <mergeCell ref="D2:H2"/>
    <mergeCell ref="I2:Q2"/>
    <mergeCell ref="D3:D4"/>
    <mergeCell ref="G3:H3"/>
    <mergeCell ref="I3:I4"/>
    <mergeCell ref="L3:M3"/>
    <mergeCell ref="N3:Q3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собівартість</vt:lpstr>
      <vt:lpstr>адмін</vt:lpstr>
      <vt:lpstr>загальновиробничі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бухгалтерия</cp:lastModifiedBy>
  <dcterms:created xsi:type="dcterms:W3CDTF">2022-01-27T07:13:50Z</dcterms:created>
  <dcterms:modified xsi:type="dcterms:W3CDTF">2022-09-23T06:29:09Z</dcterms:modified>
</cp:coreProperties>
</file>